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方案" sheetId="1" r:id="rId1"/>
  </sheets>
  <definedNames>
    <definedName name="_xlnm.Print_Area" localSheetId="0">'方案'!$A$1:$I$87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<sst xmlns="http://schemas.openxmlformats.org/spreadsheetml/2006/main" count="204" uniqueCount="102">
  <si>
    <t>北京齐家盛装饰装潢有限公司工程报价单</t>
  </si>
  <si>
    <t>序号</t>
  </si>
  <si>
    <t>项目名称</t>
  </si>
  <si>
    <t>数量</t>
  </si>
  <si>
    <t>单位</t>
  </si>
  <si>
    <t>材料费</t>
  </si>
  <si>
    <t>人工费</t>
  </si>
  <si>
    <t>单价</t>
  </si>
  <si>
    <t>合价</t>
  </si>
  <si>
    <t>顶面刷漆</t>
  </si>
  <si>
    <t>㎡</t>
  </si>
  <si>
    <t>铺地砖</t>
  </si>
  <si>
    <t>项</t>
  </si>
  <si>
    <t>贴墙砖</t>
  </si>
  <si>
    <t>过门石</t>
  </si>
  <si>
    <t>块</t>
  </si>
  <si>
    <t>地面做防水</t>
  </si>
  <si>
    <t>综合项目</t>
  </si>
  <si>
    <t>材料搬运费</t>
  </si>
  <si>
    <t>垃圾清运费</t>
  </si>
  <si>
    <t>机械损耗费</t>
  </si>
  <si>
    <t>锯片、钻头、滚刷、机械磨损修理等</t>
  </si>
  <si>
    <t>管理费</t>
  </si>
  <si>
    <t>总价*8%</t>
  </si>
  <si>
    <t>利润</t>
  </si>
  <si>
    <t>总计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</si>
  <si>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</si>
  <si>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</si>
  <si>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</si>
  <si>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</si>
  <si>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所有材料可以由客户自己购买.</t>
  </si>
  <si>
    <t>以上所有项目及数量按实际发生量为准.</t>
  </si>
  <si>
    <t xml:space="preserve">               甲方：</t>
  </si>
  <si>
    <t xml:space="preserve">             乙方：</t>
  </si>
  <si>
    <t xml:space="preserve">          2009年   月   日</t>
  </si>
  <si>
    <t xml:space="preserve">        2009年   月   日</t>
  </si>
  <si>
    <t>房间每增加一种颜色的墙漆，增加200元。</t>
  </si>
  <si>
    <t>京城唯一透明化报价，核算成本才是硬道理</t>
  </si>
  <si>
    <t>㎡</t>
  </si>
  <si>
    <t>项</t>
  </si>
  <si>
    <t>华新32.5硅酸盐水泥、中砂水泥沙浆铺贴。
 规格≥250mm≤600mm　不含找平、拉毛、及地面处理
(主材、勾缝剂业主自购，贴砖厚度不超过30mm)</t>
  </si>
  <si>
    <t>电视背景墙</t>
  </si>
  <si>
    <t>详见施工图</t>
  </si>
  <si>
    <t xml:space="preserve">华新32.5硅酸盐水泥、中砂水泥沙浆铺贴。
规格≥200mm*200mm。不含找平、拉毛、及墙面处理。
(主材、勾缝剂业主自购，贴砖厚度不超过30mm) </t>
  </si>
  <si>
    <t>铝扣板吊顶</t>
  </si>
  <si>
    <t>编织袋、人工费、(运至小区内物业指定地点.)</t>
  </si>
  <si>
    <t>所有为客户代购的商品一律不加价</t>
  </si>
  <si>
    <t>物业装修押金一律由业主自己承担。</t>
  </si>
  <si>
    <t>本报价所有木质工程都含油漆。</t>
  </si>
  <si>
    <t>轻钢龙骨做骨架,外封方形铝扣板.（面积含材料损耗）</t>
  </si>
  <si>
    <t>轻钢龙骨做骨架,外封方形铝扣板.（面积含材料损耗）</t>
  </si>
  <si>
    <t>雨虹防水涂料，返墙30CM。</t>
  </si>
  <si>
    <t>制作工艺及材料说明</t>
  </si>
  <si>
    <t>㎡</t>
  </si>
  <si>
    <t>包立管</t>
  </si>
  <si>
    <t>根</t>
  </si>
  <si>
    <t>红砖或轻体砖包管,华新32.5水泥沙浆抹灰（不含表层装饰）</t>
  </si>
  <si>
    <t>预算员：              审核员：</t>
  </si>
  <si>
    <t>地面回填</t>
  </si>
  <si>
    <t>地面回填，水泥砂浆找平。</t>
  </si>
  <si>
    <t>小计</t>
  </si>
  <si>
    <t>合计</t>
  </si>
  <si>
    <t>中国黑大理石。</t>
  </si>
  <si>
    <t>乙方所购材料分类给各工种搬运的费用。实际根据楼层高度
和路程远近计算</t>
  </si>
  <si>
    <t>工程地址：</t>
  </si>
  <si>
    <t>业主：    电话：        邮箱：</t>
  </si>
  <si>
    <t>衣柜</t>
  </si>
  <si>
    <t>水电项目</t>
  </si>
  <si>
    <t>五、厨房</t>
  </si>
  <si>
    <t>十三</t>
  </si>
  <si>
    <t>八、储藏间</t>
  </si>
  <si>
    <t>十、主卧阳台</t>
  </si>
  <si>
    <t>十一、次卧阳台</t>
  </si>
  <si>
    <t>十二</t>
  </si>
  <si>
    <t>十四</t>
  </si>
  <si>
    <t>十五</t>
  </si>
  <si>
    <t>十六</t>
  </si>
  <si>
    <t>墙面膏灰批荡找平。</t>
  </si>
  <si>
    <t>墙面刷漆</t>
  </si>
  <si>
    <t>砌墙</t>
  </si>
  <si>
    <t>轻体砖砌墙,华新32.5硅酸盐水泥、中砂水泥沙浆抹平。（不含饰面装饰）120MM以内</t>
  </si>
  <si>
    <t>建筑面积*80元/㎡</t>
  </si>
  <si>
    <t>总价*17%</t>
  </si>
  <si>
    <r>
      <t>“武汉第二电线电缆厂”单芯铜线，插座线路2.5mm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，照明进线2.5mm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出线1.5mm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，空调线路4mm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，国标电视线、电话线、网络线、联塑牌PVC绝缘管、标准底盒，不含音响线，混泥土梁、柱、顶等不能开深槽处用绝缘黄蜡管软保护，不含开关、插座。闭路电视线用 秋叶原牌，网线用 安普牌，所有暗底盒以实际个数为准。‘金德’PP-R管系列进水管，打槽、暗辅、安装，不含水龙头、三角阀、软管等墙外部件。联塑PVC排水管。</t>
    </r>
  </si>
  <si>
    <t>墙面批灰</t>
  </si>
  <si>
    <t>顶面刷漆</t>
  </si>
  <si>
    <t>一、玄关，客厅.餐厅</t>
  </si>
  <si>
    <t>三、次卧</t>
  </si>
  <si>
    <t>二、主卧，书房</t>
  </si>
  <si>
    <t>墙面腻子找平</t>
  </si>
  <si>
    <t>批刮美巢400腻子二至三遍，打磨平整。刷底漆一遍，多乐士家丽安面漆二遍。</t>
  </si>
  <si>
    <t>福汉E1级大芯板衬底,3厘饰面板饰面,同木质实木线条收边,刷华润清漆,底漆四遍,面漆三遍.（面积＞1m2）（不含五金件，柜门）按展开面积计算,含油漆,着色漆另计.</t>
  </si>
  <si>
    <t>铺地砖（玄关）</t>
  </si>
  <si>
    <t>玄关隔断造型</t>
  </si>
  <si>
    <t>墙面刷漆</t>
  </si>
  <si>
    <t>轻钢龙骨做骨架,泰山牌石膏板饰面。（不含石饰面处理费）</t>
  </si>
  <si>
    <t>玄关吊顶造型</t>
  </si>
  <si>
    <t>六.卫生间</t>
  </si>
  <si>
    <t>批刮美巢400腻子二至三遍，打磨平整。</t>
  </si>
  <si>
    <t>批刮美巢400腻子二至三遍，打磨平整</t>
  </si>
  <si>
    <t>75*30*0.08=180（含砖管理费）</t>
  </si>
  <si>
    <t>全房石膏板吊顶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</si>
</sst>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_);\(0.00\)"/>
  </numFmts>
  <fonts count="2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2"/>
      <color indexed="63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vertAlign val="superscript"/>
      <sz val="10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187" fontId="15" fillId="2" borderId="2" xfId="0" applyNumberFormat="1" applyFont="1" applyFill="1" applyBorder="1" applyAlignment="1">
      <alignment horizontal="left" vertical="center"/>
    </xf>
    <xf numFmtId="186" fontId="15" fillId="2" borderId="2" xfId="0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187" fontId="14" fillId="2" borderId="2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87" fontId="14" fillId="4" borderId="9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86" fontId="14" fillId="4" borderId="9" xfId="0" applyNumberFormat="1" applyFont="1" applyFill="1" applyBorder="1" applyAlignment="1">
      <alignment horizontal="center" vertical="center"/>
    </xf>
    <xf numFmtId="186" fontId="14" fillId="4" borderId="1" xfId="0" applyNumberFormat="1" applyFont="1" applyFill="1" applyBorder="1" applyAlignment="1">
      <alignment horizontal="center" vertical="center"/>
    </xf>
    <xf numFmtId="186" fontId="14" fillId="4" borderId="3" xfId="0" applyNumberFormat="1" applyFont="1" applyFill="1" applyBorder="1" applyAlignment="1">
      <alignment horizontal="center" vertical="center"/>
    </xf>
    <xf numFmtId="9" fontId="15" fillId="2" borderId="9" xfId="0" applyNumberFormat="1" applyFont="1" applyFill="1" applyBorder="1" applyAlignment="1">
      <alignment horizontal="center" vertical="center"/>
    </xf>
    <xf numFmtId="9" fontId="15" fillId="2" borderId="1" xfId="0" applyNumberFormat="1" applyFont="1" applyFill="1" applyBorder="1" applyAlignment="1">
      <alignment horizontal="center" vertical="center"/>
    </xf>
    <xf numFmtId="9" fontId="15" fillId="2" borderId="3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9" fontId="7" fillId="2" borderId="9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186" fontId="18" fillId="4" borderId="9" xfId="0" applyNumberFormat="1" applyFont="1" applyFill="1" applyBorder="1" applyAlignment="1">
      <alignment horizontal="center" vertical="center"/>
    </xf>
    <xf numFmtId="186" fontId="18" fillId="4" borderId="1" xfId="0" applyNumberFormat="1" applyFont="1" applyFill="1" applyBorder="1" applyAlignment="1">
      <alignment horizontal="center" vertical="center"/>
    </xf>
    <xf numFmtId="186" fontId="18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9" fontId="11" fillId="2" borderId="9" xfId="0" applyNumberFormat="1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="115" zoomScaleNormal="115" workbookViewId="0" topLeftCell="A19">
      <selection activeCell="F73" sqref="F73:H73"/>
    </sheetView>
  </sheetViews>
  <sheetFormatPr defaultColWidth="9.00390625" defaultRowHeight="14.25"/>
  <cols>
    <col min="1" max="1" width="4.2539062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4.75390625" style="4" customWidth="1"/>
    <col min="8" max="8" width="6.50390625" style="3" customWidth="1"/>
    <col min="9" max="9" width="44.125" style="2" customWidth="1"/>
    <col min="10" max="16384" width="9.00390625" style="5" customWidth="1"/>
  </cols>
  <sheetData>
    <row r="1" spans="1:9" ht="34.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2"/>
    </row>
    <row r="2" spans="1:9" ht="34.5" customHeight="1">
      <c r="A2" s="119" t="s">
        <v>37</v>
      </c>
      <c r="B2" s="120"/>
      <c r="C2" s="121"/>
      <c r="D2" s="121"/>
      <c r="E2" s="121"/>
      <c r="F2" s="121"/>
      <c r="G2" s="121"/>
      <c r="H2" s="121"/>
      <c r="I2" s="121"/>
    </row>
    <row r="3" spans="1:9" s="6" customFormat="1" ht="22.5" customHeight="1">
      <c r="A3" s="113" t="s">
        <v>64</v>
      </c>
      <c r="B3" s="114"/>
      <c r="C3" s="114"/>
      <c r="D3" s="114"/>
      <c r="E3" s="114"/>
      <c r="F3" s="114"/>
      <c r="G3" s="114"/>
      <c r="H3" s="114"/>
      <c r="I3" s="115"/>
    </row>
    <row r="4" spans="1:9" s="6" customFormat="1" ht="22.5" customHeight="1">
      <c r="A4" s="116" t="s">
        <v>65</v>
      </c>
      <c r="B4" s="116"/>
      <c r="C4" s="116"/>
      <c r="D4" s="116"/>
      <c r="E4" s="116"/>
      <c r="F4" s="116"/>
      <c r="G4" s="116"/>
      <c r="H4" s="116"/>
      <c r="I4" s="116"/>
    </row>
    <row r="5" spans="1:9" s="7" customFormat="1" ht="19.5" customHeight="1">
      <c r="A5" s="117" t="s">
        <v>1</v>
      </c>
      <c r="B5" s="98" t="s">
        <v>2</v>
      </c>
      <c r="C5" s="98" t="s">
        <v>3</v>
      </c>
      <c r="D5" s="98" t="s">
        <v>4</v>
      </c>
      <c r="E5" s="100" t="s">
        <v>5</v>
      </c>
      <c r="F5" s="101"/>
      <c r="G5" s="100" t="s">
        <v>6</v>
      </c>
      <c r="H5" s="101"/>
      <c r="I5" s="98" t="s">
        <v>52</v>
      </c>
    </row>
    <row r="6" spans="1:9" ht="18.75" customHeight="1">
      <c r="A6" s="118"/>
      <c r="B6" s="99"/>
      <c r="C6" s="99"/>
      <c r="D6" s="99"/>
      <c r="E6" s="17" t="s">
        <v>7</v>
      </c>
      <c r="F6" s="17" t="s">
        <v>8</v>
      </c>
      <c r="G6" s="17" t="s">
        <v>7</v>
      </c>
      <c r="H6" s="17" t="s">
        <v>8</v>
      </c>
      <c r="I6" s="99"/>
    </row>
    <row r="7" spans="1:9" ht="18" customHeight="1">
      <c r="A7" s="102" t="s">
        <v>86</v>
      </c>
      <c r="B7" s="103"/>
      <c r="C7" s="18"/>
      <c r="D7" s="18"/>
      <c r="E7" s="16"/>
      <c r="F7" s="16"/>
      <c r="G7" s="18"/>
      <c r="H7" s="16"/>
      <c r="I7" s="19"/>
    </row>
    <row r="8" spans="1:9" s="9" customFormat="1" ht="14.25" customHeight="1">
      <c r="A8" s="20">
        <v>1</v>
      </c>
      <c r="B8" s="21" t="s">
        <v>84</v>
      </c>
      <c r="C8" s="22">
        <v>91</v>
      </c>
      <c r="D8" s="22" t="s">
        <v>38</v>
      </c>
      <c r="E8" s="22">
        <v>2</v>
      </c>
      <c r="F8" s="23">
        <f aca="true" t="shared" si="0" ref="F8:F13">E8*C8</f>
        <v>182</v>
      </c>
      <c r="G8" s="22">
        <v>3</v>
      </c>
      <c r="H8" s="23">
        <f aca="true" t="shared" si="1" ref="H8:H15">G8*C8</f>
        <v>273</v>
      </c>
      <c r="I8" s="63" t="s">
        <v>77</v>
      </c>
    </row>
    <row r="9" spans="1:9" s="9" customFormat="1" ht="24" customHeight="1">
      <c r="A9" s="20">
        <v>2</v>
      </c>
      <c r="B9" s="21" t="s">
        <v>85</v>
      </c>
      <c r="C9" s="22">
        <v>34</v>
      </c>
      <c r="D9" s="22" t="s">
        <v>38</v>
      </c>
      <c r="E9" s="22">
        <v>8.8</v>
      </c>
      <c r="F9" s="23">
        <f t="shared" si="0"/>
        <v>299.20000000000005</v>
      </c>
      <c r="G9" s="22">
        <v>10</v>
      </c>
      <c r="H9" s="23">
        <f t="shared" si="1"/>
        <v>340</v>
      </c>
      <c r="I9" s="63" t="s">
        <v>90</v>
      </c>
    </row>
    <row r="10" spans="1:9" s="8" customFormat="1" ht="24.75" customHeight="1">
      <c r="A10" s="20">
        <v>3</v>
      </c>
      <c r="B10" s="21" t="s">
        <v>89</v>
      </c>
      <c r="C10" s="22">
        <v>91</v>
      </c>
      <c r="D10" s="22" t="s">
        <v>38</v>
      </c>
      <c r="E10" s="22">
        <v>3</v>
      </c>
      <c r="F10" s="23">
        <f t="shared" si="0"/>
        <v>273</v>
      </c>
      <c r="G10" s="22">
        <v>8</v>
      </c>
      <c r="H10" s="23">
        <f t="shared" si="1"/>
        <v>728</v>
      </c>
      <c r="I10" s="63" t="s">
        <v>99</v>
      </c>
    </row>
    <row r="11" spans="1:30" ht="39" customHeight="1">
      <c r="A11" s="20">
        <v>4</v>
      </c>
      <c r="B11" s="21" t="s">
        <v>92</v>
      </c>
      <c r="C11" s="25">
        <v>5.3</v>
      </c>
      <c r="D11" s="22" t="s">
        <v>10</v>
      </c>
      <c r="E11" s="22">
        <v>7.3</v>
      </c>
      <c r="F11" s="23">
        <f t="shared" si="0"/>
        <v>38.69</v>
      </c>
      <c r="G11" s="22">
        <v>20</v>
      </c>
      <c r="H11" s="23">
        <f t="shared" si="1"/>
        <v>106</v>
      </c>
      <c r="I11" s="26" t="s">
        <v>40</v>
      </c>
      <c r="J11" s="13"/>
      <c r="K11" s="13"/>
      <c r="L11" s="1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9" ht="18.75" customHeight="1">
      <c r="A12" s="20">
        <v>5</v>
      </c>
      <c r="B12" s="27" t="s">
        <v>96</v>
      </c>
      <c r="C12" s="28">
        <v>5.3</v>
      </c>
      <c r="D12" s="22" t="s">
        <v>38</v>
      </c>
      <c r="E12" s="93">
        <v>50</v>
      </c>
      <c r="F12" s="23">
        <f t="shared" si="0"/>
        <v>265</v>
      </c>
      <c r="G12" s="28">
        <v>45</v>
      </c>
      <c r="H12" s="23">
        <f t="shared" si="1"/>
        <v>238.5</v>
      </c>
      <c r="I12" s="30" t="s">
        <v>42</v>
      </c>
    </row>
    <row r="13" spans="1:9" ht="18.75" customHeight="1">
      <c r="A13" s="20">
        <v>5</v>
      </c>
      <c r="B13" s="27" t="s">
        <v>101</v>
      </c>
      <c r="C13" s="28">
        <v>30</v>
      </c>
      <c r="D13" s="22" t="s">
        <v>38</v>
      </c>
      <c r="E13" s="93">
        <v>30</v>
      </c>
      <c r="F13" s="23">
        <f t="shared" si="0"/>
        <v>900</v>
      </c>
      <c r="G13" s="28">
        <v>30</v>
      </c>
      <c r="H13" s="23">
        <f t="shared" si="1"/>
        <v>900</v>
      </c>
      <c r="I13" s="26" t="s">
        <v>95</v>
      </c>
    </row>
    <row r="14" spans="1:9" ht="15" customHeight="1">
      <c r="A14" s="20">
        <v>8</v>
      </c>
      <c r="B14" s="21" t="s">
        <v>93</v>
      </c>
      <c r="C14" s="20">
        <v>1</v>
      </c>
      <c r="D14" s="22" t="s">
        <v>39</v>
      </c>
      <c r="E14" s="29">
        <v>300</v>
      </c>
      <c r="F14" s="23">
        <f>C14*E14</f>
        <v>300</v>
      </c>
      <c r="G14" s="29">
        <v>350</v>
      </c>
      <c r="H14" s="23">
        <f t="shared" si="1"/>
        <v>350</v>
      </c>
      <c r="I14" s="30" t="s">
        <v>42</v>
      </c>
    </row>
    <row r="15" spans="1:9" ht="15" customHeight="1">
      <c r="A15" s="20">
        <v>9</v>
      </c>
      <c r="B15" s="21" t="s">
        <v>41</v>
      </c>
      <c r="C15" s="20">
        <v>1</v>
      </c>
      <c r="D15" s="22" t="s">
        <v>39</v>
      </c>
      <c r="E15" s="29">
        <v>500</v>
      </c>
      <c r="F15" s="23">
        <f>C15*E15</f>
        <v>500</v>
      </c>
      <c r="G15" s="29">
        <v>500</v>
      </c>
      <c r="H15" s="23">
        <f t="shared" si="1"/>
        <v>500</v>
      </c>
      <c r="I15" s="30" t="s">
        <v>42</v>
      </c>
    </row>
    <row r="16" spans="1:9" ht="15" customHeight="1">
      <c r="A16" s="43"/>
      <c r="B16" s="71"/>
      <c r="C16" s="68" t="s">
        <v>60</v>
      </c>
      <c r="D16" s="72"/>
      <c r="E16" s="74"/>
      <c r="F16" s="83">
        <f>SUM(F8:F15)</f>
        <v>2757.8900000000003</v>
      </c>
      <c r="G16" s="74"/>
      <c r="H16" s="83">
        <f>SUM(H8:H15)</f>
        <v>3435.5</v>
      </c>
      <c r="I16" s="75"/>
    </row>
    <row r="17" spans="1:9" ht="18" customHeight="1">
      <c r="A17" s="102" t="s">
        <v>88</v>
      </c>
      <c r="B17" s="103"/>
      <c r="C17" s="18"/>
      <c r="D17" s="18"/>
      <c r="E17" s="16"/>
      <c r="F17" s="16"/>
      <c r="G17" s="18"/>
      <c r="H17" s="16"/>
      <c r="I17" s="19"/>
    </row>
    <row r="18" spans="1:9" ht="26.25" customHeight="1">
      <c r="A18" s="64">
        <v>1</v>
      </c>
      <c r="B18" s="87" t="s">
        <v>79</v>
      </c>
      <c r="C18" s="88">
        <f>3.1*2.8</f>
        <v>8.68</v>
      </c>
      <c r="D18" s="88" t="s">
        <v>38</v>
      </c>
      <c r="E18" s="88">
        <v>40</v>
      </c>
      <c r="F18" s="23">
        <f>E18*C18</f>
        <v>347.2</v>
      </c>
      <c r="G18" s="88">
        <v>35</v>
      </c>
      <c r="H18" s="23">
        <f>G18*C18</f>
        <v>303.8</v>
      </c>
      <c r="I18" s="63" t="s">
        <v>80</v>
      </c>
    </row>
    <row r="19" spans="1:9" s="9" customFormat="1" ht="14.25" customHeight="1">
      <c r="A19" s="20">
        <v>2</v>
      </c>
      <c r="B19" s="21" t="s">
        <v>84</v>
      </c>
      <c r="C19" s="22">
        <f>24.6*2.8</f>
        <v>68.88</v>
      </c>
      <c r="D19" s="22" t="s">
        <v>38</v>
      </c>
      <c r="E19" s="22">
        <v>2</v>
      </c>
      <c r="F19" s="23">
        <f>E19*C19</f>
        <v>137.76</v>
      </c>
      <c r="G19" s="22">
        <v>3</v>
      </c>
      <c r="H19" s="23">
        <f>G19*C19</f>
        <v>206.64</v>
      </c>
      <c r="I19" s="63" t="s">
        <v>77</v>
      </c>
    </row>
    <row r="20" spans="1:9" s="9" customFormat="1" ht="25.5" customHeight="1">
      <c r="A20" s="64">
        <v>3</v>
      </c>
      <c r="B20" s="21" t="s">
        <v>9</v>
      </c>
      <c r="C20" s="22">
        <v>20.7</v>
      </c>
      <c r="D20" s="22" t="s">
        <v>38</v>
      </c>
      <c r="E20" s="22">
        <v>8.8</v>
      </c>
      <c r="F20" s="23">
        <f>E20*C20</f>
        <v>182.16</v>
      </c>
      <c r="G20" s="22">
        <v>10</v>
      </c>
      <c r="H20" s="23">
        <f>G20*C20</f>
        <v>207</v>
      </c>
      <c r="I20" s="63" t="s">
        <v>90</v>
      </c>
    </row>
    <row r="21" spans="1:9" s="8" customFormat="1" ht="26.25" customHeight="1">
      <c r="A21" s="20">
        <v>4</v>
      </c>
      <c r="B21" s="21" t="s">
        <v>89</v>
      </c>
      <c r="C21" s="22">
        <f>24.6*2.8</f>
        <v>68.88</v>
      </c>
      <c r="D21" s="22" t="s">
        <v>38</v>
      </c>
      <c r="E21" s="22">
        <v>3</v>
      </c>
      <c r="F21" s="23">
        <f>E21*C21</f>
        <v>206.64</v>
      </c>
      <c r="G21" s="22">
        <v>8</v>
      </c>
      <c r="H21" s="23">
        <f>G21*C21</f>
        <v>551.04</v>
      </c>
      <c r="I21" s="63" t="s">
        <v>98</v>
      </c>
    </row>
    <row r="22" spans="1:9" s="9" customFormat="1" ht="15.75" customHeight="1">
      <c r="A22" s="70"/>
      <c r="B22" s="71"/>
      <c r="C22" s="68" t="s">
        <v>60</v>
      </c>
      <c r="D22" s="72"/>
      <c r="E22" s="72"/>
      <c r="F22" s="83">
        <f>SUM(F18:F21)</f>
        <v>873.76</v>
      </c>
      <c r="G22" s="72"/>
      <c r="H22" s="83">
        <f>SUM(H18:H21)</f>
        <v>1268.48</v>
      </c>
      <c r="I22" s="76"/>
    </row>
    <row r="23" spans="1:9" ht="18" customHeight="1">
      <c r="A23" s="102" t="s">
        <v>87</v>
      </c>
      <c r="B23" s="103"/>
      <c r="C23" s="18"/>
      <c r="D23" s="18"/>
      <c r="E23" s="16"/>
      <c r="F23" s="16"/>
      <c r="G23" s="18"/>
      <c r="H23" s="16"/>
      <c r="I23" s="19"/>
    </row>
    <row r="24" spans="1:9" s="9" customFormat="1" ht="14.25" customHeight="1">
      <c r="A24" s="20">
        <v>1</v>
      </c>
      <c r="B24" s="21" t="s">
        <v>84</v>
      </c>
      <c r="C24" s="22">
        <f>12.3*2.8</f>
        <v>34.44</v>
      </c>
      <c r="D24" s="22" t="s">
        <v>38</v>
      </c>
      <c r="E24" s="22">
        <v>2</v>
      </c>
      <c r="F24" s="23">
        <f>E24*C24</f>
        <v>68.88</v>
      </c>
      <c r="G24" s="22">
        <v>3</v>
      </c>
      <c r="H24" s="23">
        <f>G24*C24</f>
        <v>103.32</v>
      </c>
      <c r="I24" s="63" t="s">
        <v>77</v>
      </c>
    </row>
    <row r="25" spans="1:9" ht="26.25" customHeight="1">
      <c r="A25" s="64">
        <v>2</v>
      </c>
      <c r="B25" s="87" t="s">
        <v>79</v>
      </c>
      <c r="C25" s="88">
        <f>5.5*2.8</f>
        <v>15.399999999999999</v>
      </c>
      <c r="D25" s="88" t="s">
        <v>38</v>
      </c>
      <c r="E25" s="88">
        <v>40</v>
      </c>
      <c r="F25" s="23">
        <f>E25*C25</f>
        <v>616</v>
      </c>
      <c r="G25" s="88">
        <v>35</v>
      </c>
      <c r="H25" s="23">
        <f>G25*C25</f>
        <v>539</v>
      </c>
      <c r="I25" s="63" t="s">
        <v>80</v>
      </c>
    </row>
    <row r="26" spans="1:9" s="9" customFormat="1" ht="24.75" customHeight="1">
      <c r="A26" s="20">
        <v>3</v>
      </c>
      <c r="B26" s="21" t="s">
        <v>9</v>
      </c>
      <c r="C26" s="22">
        <v>9.1</v>
      </c>
      <c r="D26" s="22" t="s">
        <v>38</v>
      </c>
      <c r="E26" s="22">
        <v>8.8</v>
      </c>
      <c r="F26" s="23">
        <f>E26*C26</f>
        <v>80.08</v>
      </c>
      <c r="G26" s="22">
        <v>10</v>
      </c>
      <c r="H26" s="23">
        <f>G26*C26</f>
        <v>91</v>
      </c>
      <c r="I26" s="63" t="s">
        <v>90</v>
      </c>
    </row>
    <row r="27" spans="1:9" s="8" customFormat="1" ht="24" customHeight="1">
      <c r="A27" s="64">
        <v>4</v>
      </c>
      <c r="B27" s="21" t="s">
        <v>89</v>
      </c>
      <c r="C27" s="22">
        <f>12.3*2.8</f>
        <v>34.44</v>
      </c>
      <c r="D27" s="22" t="s">
        <v>38</v>
      </c>
      <c r="E27" s="22">
        <v>3</v>
      </c>
      <c r="F27" s="23">
        <f>E27*C27</f>
        <v>103.32</v>
      </c>
      <c r="G27" s="22">
        <v>8</v>
      </c>
      <c r="H27" s="23">
        <f>G27*C27</f>
        <v>275.52</v>
      </c>
      <c r="I27" s="63" t="s">
        <v>98</v>
      </c>
    </row>
    <row r="28" spans="1:9" ht="36.75" customHeight="1">
      <c r="A28" s="20">
        <v>5</v>
      </c>
      <c r="B28" s="27" t="s">
        <v>66</v>
      </c>
      <c r="C28" s="28">
        <f>2.6*2.6*3</f>
        <v>20.28</v>
      </c>
      <c r="D28" s="22" t="s">
        <v>38</v>
      </c>
      <c r="E28" s="67">
        <v>75</v>
      </c>
      <c r="F28" s="28">
        <f>C28*E28</f>
        <v>1521</v>
      </c>
      <c r="G28" s="37">
        <v>73</v>
      </c>
      <c r="H28" s="28">
        <f>C28*G28</f>
        <v>1480.44</v>
      </c>
      <c r="I28" s="81" t="s">
        <v>91</v>
      </c>
    </row>
    <row r="29" spans="1:12" ht="17.25" customHeight="1">
      <c r="A29" s="70"/>
      <c r="B29" s="65"/>
      <c r="C29" s="68" t="s">
        <v>60</v>
      </c>
      <c r="D29" s="66"/>
      <c r="E29" s="66"/>
      <c r="F29" s="84">
        <f>SUM(F24:F28)</f>
        <v>2389.2799999999997</v>
      </c>
      <c r="G29" s="66"/>
      <c r="H29" s="84">
        <f>SUM(H24:H28)</f>
        <v>2489.2799999999997</v>
      </c>
      <c r="I29" s="76"/>
      <c r="J29" s="11"/>
      <c r="K29" s="11"/>
      <c r="L29" s="11"/>
    </row>
    <row r="30" spans="1:9" ht="18.75" customHeight="1">
      <c r="A30" s="102" t="s">
        <v>68</v>
      </c>
      <c r="B30" s="103"/>
      <c r="C30" s="31"/>
      <c r="D30" s="31"/>
      <c r="E30" s="32"/>
      <c r="F30" s="32"/>
      <c r="G30" s="33"/>
      <c r="H30" s="32"/>
      <c r="I30" s="34"/>
    </row>
    <row r="31" spans="1:9" ht="37.5" customHeight="1">
      <c r="A31" s="20">
        <v>1</v>
      </c>
      <c r="B31" s="21" t="s">
        <v>11</v>
      </c>
      <c r="C31" s="20">
        <v>8.3</v>
      </c>
      <c r="D31" s="22" t="s">
        <v>10</v>
      </c>
      <c r="E31" s="22">
        <v>7.3</v>
      </c>
      <c r="F31" s="23">
        <f>E31*C31</f>
        <v>60.59</v>
      </c>
      <c r="G31" s="22">
        <v>20</v>
      </c>
      <c r="H31" s="23">
        <f>G31*C31</f>
        <v>166</v>
      </c>
      <c r="I31" s="26" t="s">
        <v>40</v>
      </c>
    </row>
    <row r="32" spans="1:9" s="9" customFormat="1" ht="39.75" customHeight="1">
      <c r="A32" s="41">
        <v>2</v>
      </c>
      <c r="B32" s="21" t="s">
        <v>13</v>
      </c>
      <c r="C32" s="20">
        <f>11.3*2.5</f>
        <v>28.25</v>
      </c>
      <c r="D32" s="22" t="s">
        <v>10</v>
      </c>
      <c r="E32" s="22">
        <v>7.3</v>
      </c>
      <c r="F32" s="23">
        <f>E32*C32</f>
        <v>206.225</v>
      </c>
      <c r="G32" s="22">
        <v>20</v>
      </c>
      <c r="H32" s="23">
        <f>G32*C32</f>
        <v>565</v>
      </c>
      <c r="I32" s="24" t="s">
        <v>43</v>
      </c>
    </row>
    <row r="33" spans="1:9" s="8" customFormat="1" ht="14.25" customHeight="1">
      <c r="A33" s="20">
        <v>3</v>
      </c>
      <c r="B33" s="35" t="s">
        <v>44</v>
      </c>
      <c r="C33" s="36">
        <v>8.3</v>
      </c>
      <c r="D33" s="37" t="s">
        <v>53</v>
      </c>
      <c r="E33" s="36">
        <v>50</v>
      </c>
      <c r="F33" s="28">
        <f>E33*C33</f>
        <v>415.00000000000006</v>
      </c>
      <c r="G33" s="36">
        <v>25</v>
      </c>
      <c r="H33" s="22">
        <f>G33*C33</f>
        <v>207.50000000000003</v>
      </c>
      <c r="I33" s="38" t="s">
        <v>50</v>
      </c>
    </row>
    <row r="34" spans="1:9" s="9" customFormat="1" ht="15" customHeight="1">
      <c r="A34" s="41">
        <v>4</v>
      </c>
      <c r="B34" s="21" t="s">
        <v>54</v>
      </c>
      <c r="C34" s="20">
        <v>2</v>
      </c>
      <c r="D34" s="22" t="s">
        <v>55</v>
      </c>
      <c r="E34" s="22">
        <v>65</v>
      </c>
      <c r="F34" s="23">
        <f>E34*C34</f>
        <v>130</v>
      </c>
      <c r="G34" s="22">
        <v>50</v>
      </c>
      <c r="H34" s="23">
        <f>G34*C34</f>
        <v>100</v>
      </c>
      <c r="I34" s="21" t="s">
        <v>56</v>
      </c>
    </row>
    <row r="35" spans="1:9" s="9" customFormat="1" ht="13.5" customHeight="1">
      <c r="A35" s="20">
        <v>5</v>
      </c>
      <c r="B35" s="21" t="s">
        <v>14</v>
      </c>
      <c r="C35" s="20">
        <v>2</v>
      </c>
      <c r="D35" s="22" t="s">
        <v>15</v>
      </c>
      <c r="E35" s="22">
        <v>35</v>
      </c>
      <c r="F35" s="23">
        <f>E35*C35</f>
        <v>70</v>
      </c>
      <c r="G35" s="22">
        <v>15</v>
      </c>
      <c r="H35" s="23">
        <f>G35*C35</f>
        <v>30</v>
      </c>
      <c r="I35" s="24" t="s">
        <v>62</v>
      </c>
    </row>
    <row r="36" spans="1:9" s="8" customFormat="1" ht="16.5" customHeight="1">
      <c r="A36" s="43"/>
      <c r="B36" s="77"/>
      <c r="C36" s="68" t="s">
        <v>60</v>
      </c>
      <c r="D36" s="78"/>
      <c r="E36" s="74"/>
      <c r="F36" s="79">
        <f>SUM(F31:F35)</f>
        <v>881.815</v>
      </c>
      <c r="G36" s="74"/>
      <c r="H36" s="79">
        <f>SUM(H31:H35)</f>
        <v>1068.5</v>
      </c>
      <c r="I36" s="80"/>
    </row>
    <row r="37" spans="1:30" s="14" customFormat="1" ht="19.5" customHeight="1">
      <c r="A37" s="102" t="s">
        <v>97</v>
      </c>
      <c r="B37" s="103"/>
      <c r="C37" s="16"/>
      <c r="D37" s="16"/>
      <c r="E37" s="18"/>
      <c r="F37" s="16"/>
      <c r="G37" s="18"/>
      <c r="H37" s="16"/>
      <c r="I37" s="19"/>
      <c r="J37" s="8"/>
      <c r="K37" s="8"/>
      <c r="L37" s="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14" customFormat="1" ht="37.5" customHeight="1">
      <c r="A38" s="41">
        <v>1</v>
      </c>
      <c r="B38" s="21" t="s">
        <v>11</v>
      </c>
      <c r="C38" s="20">
        <v>3.5</v>
      </c>
      <c r="D38" s="22" t="s">
        <v>10</v>
      </c>
      <c r="E38" s="22">
        <v>7.3</v>
      </c>
      <c r="F38" s="23">
        <f aca="true" t="shared" si="2" ref="F38:F44">E38*C38</f>
        <v>25.55</v>
      </c>
      <c r="G38" s="22">
        <v>20</v>
      </c>
      <c r="H38" s="23">
        <f aca="true" t="shared" si="3" ref="H38:H44">G38*C38</f>
        <v>70</v>
      </c>
      <c r="I38" s="26" t="s">
        <v>40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14" customFormat="1" ht="38.25" customHeight="1">
      <c r="A39" s="64">
        <v>2</v>
      </c>
      <c r="B39" s="21" t="s">
        <v>13</v>
      </c>
      <c r="C39" s="20">
        <f>7.9*2.5</f>
        <v>19.75</v>
      </c>
      <c r="D39" s="22" t="s">
        <v>10</v>
      </c>
      <c r="E39" s="22">
        <v>7.3</v>
      </c>
      <c r="F39" s="23">
        <f t="shared" si="2"/>
        <v>144.17499999999998</v>
      </c>
      <c r="G39" s="22">
        <v>20</v>
      </c>
      <c r="H39" s="23">
        <f t="shared" si="3"/>
        <v>395</v>
      </c>
      <c r="I39" s="24" t="s">
        <v>43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15" customFormat="1" ht="15.75" customHeight="1">
      <c r="A40" s="41">
        <v>3</v>
      </c>
      <c r="B40" s="35" t="s">
        <v>44</v>
      </c>
      <c r="C40" s="36">
        <v>3.5</v>
      </c>
      <c r="D40" s="37" t="s">
        <v>38</v>
      </c>
      <c r="E40" s="36">
        <v>50</v>
      </c>
      <c r="F40" s="28">
        <f t="shared" si="2"/>
        <v>175</v>
      </c>
      <c r="G40" s="36">
        <v>25</v>
      </c>
      <c r="H40" s="22">
        <f t="shared" si="3"/>
        <v>87.5</v>
      </c>
      <c r="I40" s="38" t="s">
        <v>49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4.25" customHeight="1">
      <c r="A41" s="64">
        <v>4</v>
      </c>
      <c r="B41" s="40" t="s">
        <v>16</v>
      </c>
      <c r="C41" s="22">
        <f>3.5*1.3</f>
        <v>4.55</v>
      </c>
      <c r="D41" s="22" t="s">
        <v>10</v>
      </c>
      <c r="E41" s="20">
        <v>35</v>
      </c>
      <c r="F41" s="23">
        <f t="shared" si="2"/>
        <v>159.25</v>
      </c>
      <c r="G41" s="20">
        <v>30</v>
      </c>
      <c r="H41" s="23">
        <f t="shared" si="3"/>
        <v>136.5</v>
      </c>
      <c r="I41" s="21" t="s">
        <v>51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9" customFormat="1" ht="14.25" customHeight="1">
      <c r="A42" s="41">
        <v>5</v>
      </c>
      <c r="B42" s="21" t="s">
        <v>14</v>
      </c>
      <c r="C42" s="20">
        <v>1</v>
      </c>
      <c r="D42" s="22" t="s">
        <v>15</v>
      </c>
      <c r="E42" s="22">
        <v>35</v>
      </c>
      <c r="F42" s="23">
        <f t="shared" si="2"/>
        <v>35</v>
      </c>
      <c r="G42" s="22">
        <v>15</v>
      </c>
      <c r="H42" s="23">
        <f t="shared" si="3"/>
        <v>15</v>
      </c>
      <c r="I42" s="24" t="s">
        <v>62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9" s="9" customFormat="1" ht="15" customHeight="1">
      <c r="A43" s="64">
        <v>6</v>
      </c>
      <c r="B43" s="21" t="s">
        <v>54</v>
      </c>
      <c r="C43" s="20">
        <v>1</v>
      </c>
      <c r="D43" s="22" t="s">
        <v>55</v>
      </c>
      <c r="E43" s="22">
        <v>65</v>
      </c>
      <c r="F43" s="23">
        <f t="shared" si="2"/>
        <v>65</v>
      </c>
      <c r="G43" s="22">
        <v>50</v>
      </c>
      <c r="H43" s="23">
        <f t="shared" si="3"/>
        <v>50</v>
      </c>
      <c r="I43" s="21" t="s">
        <v>56</v>
      </c>
    </row>
    <row r="44" spans="1:9" s="9" customFormat="1" ht="13.5" customHeight="1">
      <c r="A44" s="41">
        <v>7</v>
      </c>
      <c r="B44" s="21" t="s">
        <v>58</v>
      </c>
      <c r="C44" s="20">
        <v>3.5</v>
      </c>
      <c r="D44" s="28" t="s">
        <v>10</v>
      </c>
      <c r="E44" s="22">
        <v>30</v>
      </c>
      <c r="F44" s="23">
        <f t="shared" si="2"/>
        <v>105</v>
      </c>
      <c r="G44" s="22">
        <v>30</v>
      </c>
      <c r="H44" s="23">
        <f t="shared" si="3"/>
        <v>105</v>
      </c>
      <c r="I44" s="24" t="s">
        <v>59</v>
      </c>
    </row>
    <row r="45" spans="1:30" s="9" customFormat="1" ht="17.25" customHeight="1">
      <c r="A45" s="70"/>
      <c r="B45" s="71"/>
      <c r="C45" s="68" t="s">
        <v>60</v>
      </c>
      <c r="D45" s="79"/>
      <c r="E45" s="72"/>
      <c r="F45" s="83">
        <f>SUM(F38:F44)</f>
        <v>708.975</v>
      </c>
      <c r="G45" s="72"/>
      <c r="H45" s="83">
        <f>SUM(H38:H44)</f>
        <v>859</v>
      </c>
      <c r="I45" s="7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7.25" customHeight="1">
      <c r="A46" s="102" t="s">
        <v>70</v>
      </c>
      <c r="B46" s="103"/>
      <c r="C46" s="18"/>
      <c r="D46" s="18"/>
      <c r="E46" s="16"/>
      <c r="F46" s="16"/>
      <c r="G46" s="18"/>
      <c r="H46" s="16"/>
      <c r="I46" s="19"/>
      <c r="J46" s="13"/>
      <c r="K46" s="13"/>
      <c r="L46" s="13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9" s="9" customFormat="1" ht="14.25" customHeight="1">
      <c r="A47" s="20">
        <v>1</v>
      </c>
      <c r="B47" s="21" t="s">
        <v>84</v>
      </c>
      <c r="C47" s="22">
        <v>16.8</v>
      </c>
      <c r="D47" s="22" t="s">
        <v>38</v>
      </c>
      <c r="E47" s="22">
        <v>2</v>
      </c>
      <c r="F47" s="23">
        <f>E47*C47</f>
        <v>33.6</v>
      </c>
      <c r="G47" s="22">
        <v>3</v>
      </c>
      <c r="H47" s="23">
        <f>G47*C47</f>
        <v>50.400000000000006</v>
      </c>
      <c r="I47" s="63" t="s">
        <v>77</v>
      </c>
    </row>
    <row r="48" spans="1:9" ht="26.25" customHeight="1">
      <c r="A48" s="64">
        <v>2</v>
      </c>
      <c r="B48" s="87" t="s">
        <v>79</v>
      </c>
      <c r="C48" s="88">
        <f>1.3*2.8</f>
        <v>3.6399999999999997</v>
      </c>
      <c r="D48" s="88" t="s">
        <v>38</v>
      </c>
      <c r="E48" s="88">
        <v>40</v>
      </c>
      <c r="F48" s="23">
        <f>E48*C48</f>
        <v>145.6</v>
      </c>
      <c r="G48" s="88">
        <v>35</v>
      </c>
      <c r="H48" s="23">
        <f>G48*C48</f>
        <v>127.39999999999999</v>
      </c>
      <c r="I48" s="63" t="s">
        <v>80</v>
      </c>
    </row>
    <row r="49" spans="1:30" ht="39" customHeight="1">
      <c r="A49" s="20">
        <v>3</v>
      </c>
      <c r="B49" s="21" t="s">
        <v>11</v>
      </c>
      <c r="C49" s="25">
        <v>2.2</v>
      </c>
      <c r="D49" s="22" t="s">
        <v>10</v>
      </c>
      <c r="E49" s="22">
        <v>7.3</v>
      </c>
      <c r="F49" s="23">
        <f>E49*C49</f>
        <v>16.060000000000002</v>
      </c>
      <c r="G49" s="22">
        <v>20</v>
      </c>
      <c r="H49" s="23">
        <f>G49*C49</f>
        <v>44</v>
      </c>
      <c r="I49" s="26" t="s">
        <v>40</v>
      </c>
      <c r="J49" s="13"/>
      <c r="K49" s="13"/>
      <c r="L49" s="13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s="9" customFormat="1" ht="26.25" customHeight="1">
      <c r="A50" s="64">
        <v>4</v>
      </c>
      <c r="B50" s="21" t="s">
        <v>9</v>
      </c>
      <c r="C50" s="25">
        <v>2.2</v>
      </c>
      <c r="D50" s="22" t="s">
        <v>38</v>
      </c>
      <c r="E50" s="22">
        <v>8.8</v>
      </c>
      <c r="F50" s="23">
        <f>E50*C50</f>
        <v>19.360000000000003</v>
      </c>
      <c r="G50" s="22">
        <v>10</v>
      </c>
      <c r="H50" s="23">
        <f>G50*C50</f>
        <v>22</v>
      </c>
      <c r="I50" s="63" t="s">
        <v>90</v>
      </c>
      <c r="J50" s="13"/>
      <c r="K50" s="13"/>
      <c r="L50" s="1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s="9" customFormat="1" ht="26.25" customHeight="1">
      <c r="A51" s="20">
        <v>5</v>
      </c>
      <c r="B51" s="21" t="s">
        <v>78</v>
      </c>
      <c r="C51" s="25">
        <f>6*2.8</f>
        <v>16.799999999999997</v>
      </c>
      <c r="D51" s="22" t="s">
        <v>38</v>
      </c>
      <c r="E51" s="22">
        <v>8.8</v>
      </c>
      <c r="F51" s="23">
        <f>E51*C51</f>
        <v>147.83999999999997</v>
      </c>
      <c r="G51" s="22">
        <v>10</v>
      </c>
      <c r="H51" s="23">
        <f>G51*C51</f>
        <v>167.99999999999997</v>
      </c>
      <c r="I51" s="63" t="s">
        <v>90</v>
      </c>
      <c r="J51" s="13"/>
      <c r="K51" s="13"/>
      <c r="L51" s="1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s="9" customFormat="1" ht="15" customHeight="1">
      <c r="A52" s="64"/>
      <c r="B52" s="21"/>
      <c r="C52" s="68" t="s">
        <v>60</v>
      </c>
      <c r="D52" s="72"/>
      <c r="E52" s="69"/>
      <c r="F52" s="39">
        <f>SUM(F47:F51)</f>
        <v>362.46</v>
      </c>
      <c r="G52" s="22"/>
      <c r="H52" s="39">
        <f>SUM(H47:H51)</f>
        <v>411.79999999999995</v>
      </c>
      <c r="I52" s="24"/>
      <c r="J52" s="13"/>
      <c r="K52" s="13"/>
      <c r="L52" s="1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7.25" customHeight="1">
      <c r="A53" s="102" t="s">
        <v>71</v>
      </c>
      <c r="B53" s="103"/>
      <c r="C53" s="18"/>
      <c r="D53" s="18"/>
      <c r="E53" s="16"/>
      <c r="F53" s="16"/>
      <c r="G53" s="18"/>
      <c r="H53" s="16"/>
      <c r="I53" s="19"/>
      <c r="J53" s="13"/>
      <c r="K53" s="13"/>
      <c r="L53" s="1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9" s="9" customFormat="1" ht="14.25" customHeight="1">
      <c r="A54" s="20">
        <v>1</v>
      </c>
      <c r="B54" s="21" t="s">
        <v>84</v>
      </c>
      <c r="C54" s="22">
        <f>1.7*2.8</f>
        <v>4.76</v>
      </c>
      <c r="D54" s="22" t="s">
        <v>38</v>
      </c>
      <c r="E54" s="22">
        <v>2</v>
      </c>
      <c r="F54" s="23">
        <f>E54*C54</f>
        <v>9.52</v>
      </c>
      <c r="G54" s="22">
        <v>3</v>
      </c>
      <c r="H54" s="23">
        <f>G54*C54</f>
        <v>14.28</v>
      </c>
      <c r="I54" s="63" t="s">
        <v>77</v>
      </c>
    </row>
    <row r="55" spans="1:30" ht="39" customHeight="1">
      <c r="A55" s="43">
        <v>2</v>
      </c>
      <c r="B55" s="21" t="s">
        <v>11</v>
      </c>
      <c r="C55" s="25">
        <v>4.3</v>
      </c>
      <c r="D55" s="22" t="s">
        <v>10</v>
      </c>
      <c r="E55" s="22">
        <v>7.3</v>
      </c>
      <c r="F55" s="23">
        <f>E55*C55</f>
        <v>31.389999999999997</v>
      </c>
      <c r="G55" s="22">
        <v>20</v>
      </c>
      <c r="H55" s="23">
        <f>G55*C55</f>
        <v>86</v>
      </c>
      <c r="I55" s="26" t="s">
        <v>40</v>
      </c>
      <c r="J55" s="13"/>
      <c r="K55" s="13"/>
      <c r="L55" s="1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s="9" customFormat="1" ht="25.5" customHeight="1">
      <c r="A56" s="20">
        <v>3</v>
      </c>
      <c r="B56" s="21" t="s">
        <v>9</v>
      </c>
      <c r="C56" s="25">
        <v>4.3</v>
      </c>
      <c r="D56" s="22" t="s">
        <v>38</v>
      </c>
      <c r="E56" s="22">
        <v>8.8</v>
      </c>
      <c r="F56" s="23">
        <f>E56*C56</f>
        <v>37.84</v>
      </c>
      <c r="G56" s="22">
        <v>10</v>
      </c>
      <c r="H56" s="23">
        <f>G56*C56</f>
        <v>43</v>
      </c>
      <c r="I56" s="63" t="s">
        <v>90</v>
      </c>
      <c r="J56" s="13"/>
      <c r="K56" s="13"/>
      <c r="L56" s="1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s="9" customFormat="1" ht="25.5" customHeight="1">
      <c r="A57" s="43">
        <v>4</v>
      </c>
      <c r="B57" s="21" t="s">
        <v>94</v>
      </c>
      <c r="C57" s="25">
        <v>4.76</v>
      </c>
      <c r="D57" s="22" t="s">
        <v>38</v>
      </c>
      <c r="E57" s="22">
        <v>8.8</v>
      </c>
      <c r="F57" s="23">
        <f>E57*C57</f>
        <v>41.888</v>
      </c>
      <c r="G57" s="22">
        <v>10</v>
      </c>
      <c r="H57" s="23">
        <f>G57*C57</f>
        <v>47.599999999999994</v>
      </c>
      <c r="I57" s="63" t="s">
        <v>90</v>
      </c>
      <c r="J57" s="13"/>
      <c r="K57" s="13"/>
      <c r="L57" s="13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s="9" customFormat="1" ht="15" customHeight="1">
      <c r="A58" s="64"/>
      <c r="B58" s="21"/>
      <c r="C58" s="68" t="s">
        <v>60</v>
      </c>
      <c r="D58" s="72"/>
      <c r="E58" s="69"/>
      <c r="F58" s="39">
        <f>SUM(F54:F57)</f>
        <v>120.638</v>
      </c>
      <c r="G58" s="22"/>
      <c r="H58" s="39">
        <f>SUM(H54:H57)</f>
        <v>190.88</v>
      </c>
      <c r="I58" s="24"/>
      <c r="J58" s="13"/>
      <c r="K58" s="13"/>
      <c r="L58" s="1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7.25" customHeight="1">
      <c r="A59" s="102" t="s">
        <v>72</v>
      </c>
      <c r="B59" s="103"/>
      <c r="C59" s="18"/>
      <c r="D59" s="18"/>
      <c r="E59" s="16"/>
      <c r="F59" s="16"/>
      <c r="G59" s="18"/>
      <c r="H59" s="16"/>
      <c r="I59" s="19"/>
      <c r="J59" s="13"/>
      <c r="K59" s="13"/>
      <c r="L59" s="1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9" s="9" customFormat="1" ht="14.25" customHeight="1">
      <c r="A60" s="20">
        <v>1</v>
      </c>
      <c r="B60" s="21" t="s">
        <v>84</v>
      </c>
      <c r="C60" s="25">
        <f>3.4*2.6</f>
        <v>8.84</v>
      </c>
      <c r="D60" s="22" t="s">
        <v>38</v>
      </c>
      <c r="E60" s="22">
        <v>2</v>
      </c>
      <c r="F60" s="23">
        <f>E60*C60</f>
        <v>17.68</v>
      </c>
      <c r="G60" s="22">
        <v>3</v>
      </c>
      <c r="H60" s="23">
        <f>G60*C60</f>
        <v>26.52</v>
      </c>
      <c r="I60" s="63" t="s">
        <v>77</v>
      </c>
    </row>
    <row r="61" spans="1:30" ht="39" customHeight="1">
      <c r="A61" s="43">
        <v>2</v>
      </c>
      <c r="B61" s="21" t="s">
        <v>11</v>
      </c>
      <c r="C61" s="25">
        <v>3.7</v>
      </c>
      <c r="D61" s="22" t="s">
        <v>10</v>
      </c>
      <c r="E61" s="22">
        <v>7.3</v>
      </c>
      <c r="F61" s="23">
        <f>E61*C61</f>
        <v>27.01</v>
      </c>
      <c r="G61" s="22">
        <v>20</v>
      </c>
      <c r="H61" s="23">
        <f>G61*C61</f>
        <v>74</v>
      </c>
      <c r="I61" s="26" t="s">
        <v>40</v>
      </c>
      <c r="J61" s="13"/>
      <c r="K61" s="13"/>
      <c r="L61" s="13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s="9" customFormat="1" ht="25.5" customHeight="1">
      <c r="A62" s="20">
        <v>3</v>
      </c>
      <c r="B62" s="21" t="s">
        <v>9</v>
      </c>
      <c r="C62" s="25">
        <v>3.7</v>
      </c>
      <c r="D62" s="22" t="s">
        <v>38</v>
      </c>
      <c r="E62" s="22">
        <v>8.8</v>
      </c>
      <c r="F62" s="23">
        <f>E62*C62</f>
        <v>32.56</v>
      </c>
      <c r="G62" s="22">
        <v>10</v>
      </c>
      <c r="H62" s="23">
        <f>G62*C62</f>
        <v>37</v>
      </c>
      <c r="I62" s="63" t="s">
        <v>90</v>
      </c>
      <c r="J62" s="13"/>
      <c r="K62" s="13"/>
      <c r="L62" s="1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s="9" customFormat="1" ht="25.5" customHeight="1">
      <c r="A63" s="43">
        <v>4</v>
      </c>
      <c r="B63" s="21" t="s">
        <v>94</v>
      </c>
      <c r="C63" s="25">
        <v>3.1</v>
      </c>
      <c r="D63" s="22" t="s">
        <v>38</v>
      </c>
      <c r="E63" s="22">
        <v>8.8</v>
      </c>
      <c r="F63" s="23">
        <f>E63*C63</f>
        <v>27.280000000000005</v>
      </c>
      <c r="G63" s="22">
        <v>10</v>
      </c>
      <c r="H63" s="23">
        <f>G63*C63</f>
        <v>31</v>
      </c>
      <c r="I63" s="63" t="s">
        <v>90</v>
      </c>
      <c r="J63" s="13"/>
      <c r="K63" s="13"/>
      <c r="L63" s="1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s="9" customFormat="1" ht="15" customHeight="1">
      <c r="A64" s="64"/>
      <c r="B64" s="21"/>
      <c r="C64" s="68" t="s">
        <v>60</v>
      </c>
      <c r="D64" s="72"/>
      <c r="E64" s="69"/>
      <c r="F64" s="39">
        <f>SUM(F60:F63)</f>
        <v>104.53</v>
      </c>
      <c r="G64" s="22"/>
      <c r="H64" s="39">
        <f>SUM(H60:H63)</f>
        <v>168.51999999999998</v>
      </c>
      <c r="I64" s="24"/>
      <c r="J64" s="13"/>
      <c r="K64" s="13"/>
      <c r="L64" s="13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12" ht="15.75" customHeight="1">
      <c r="A65" s="28"/>
      <c r="B65" s="21"/>
      <c r="C65" s="130" t="s">
        <v>61</v>
      </c>
      <c r="D65" s="131"/>
      <c r="E65" s="132"/>
      <c r="F65" s="85">
        <f>SUM(F64,F58,F52,F45,F36,F29,F22,F16)</f>
        <v>8199.348000000002</v>
      </c>
      <c r="G65" s="22"/>
      <c r="H65" s="85">
        <f>SUM(H64,H58,H52,H45,H36,H29,H22,H16)</f>
        <v>9891.96</v>
      </c>
      <c r="I65" s="24"/>
      <c r="J65" s="11"/>
      <c r="K65" s="11"/>
      <c r="L65" s="11"/>
    </row>
    <row r="66" spans="1:30" s="10" customFormat="1" ht="18" customHeight="1">
      <c r="A66" s="92" t="s">
        <v>73</v>
      </c>
      <c r="B66" s="45" t="s">
        <v>17</v>
      </c>
      <c r="C66" s="46"/>
      <c r="D66" s="46"/>
      <c r="E66" s="46"/>
      <c r="F66" s="46"/>
      <c r="G66" s="46"/>
      <c r="H66" s="46"/>
      <c r="I66" s="47"/>
      <c r="J66" s="11"/>
      <c r="K66" s="11"/>
      <c r="L66" s="1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s="10" customFormat="1" ht="24" customHeight="1">
      <c r="A67" s="28">
        <v>1</v>
      </c>
      <c r="B67" s="27" t="s">
        <v>18</v>
      </c>
      <c r="C67" s="28">
        <v>1</v>
      </c>
      <c r="D67" s="28" t="s">
        <v>12</v>
      </c>
      <c r="E67" s="28">
        <v>0</v>
      </c>
      <c r="F67" s="22">
        <f>E67*C67</f>
        <v>0</v>
      </c>
      <c r="G67" s="28">
        <v>350</v>
      </c>
      <c r="H67" s="86">
        <f>G67</f>
        <v>350</v>
      </c>
      <c r="I67" s="82" t="s">
        <v>63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s="10" customFormat="1" ht="15.75" customHeight="1">
      <c r="A68" s="28">
        <v>2</v>
      </c>
      <c r="B68" s="27" t="s">
        <v>19</v>
      </c>
      <c r="C68" s="28">
        <v>1</v>
      </c>
      <c r="D68" s="28" t="s">
        <v>12</v>
      </c>
      <c r="E68" s="28">
        <v>0</v>
      </c>
      <c r="F68" s="22">
        <f>E68*C68</f>
        <v>0</v>
      </c>
      <c r="G68" s="28">
        <v>280</v>
      </c>
      <c r="H68" s="86">
        <f>G68</f>
        <v>280</v>
      </c>
      <c r="I68" s="42" t="s">
        <v>45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s="10" customFormat="1" ht="15.75" customHeight="1">
      <c r="A69" s="28">
        <v>3</v>
      </c>
      <c r="B69" s="27" t="s">
        <v>20</v>
      </c>
      <c r="C69" s="28">
        <v>1</v>
      </c>
      <c r="D69" s="28" t="s">
        <v>12</v>
      </c>
      <c r="E69" s="28">
        <v>0</v>
      </c>
      <c r="F69" s="22">
        <v>0</v>
      </c>
      <c r="G69" s="28">
        <v>240</v>
      </c>
      <c r="H69" s="86">
        <f>G69</f>
        <v>240</v>
      </c>
      <c r="I69" s="42" t="s">
        <v>21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8" customHeight="1">
      <c r="A70" s="44" t="s">
        <v>69</v>
      </c>
      <c r="B70" s="27" t="s">
        <v>22</v>
      </c>
      <c r="C70" s="107" t="s">
        <v>23</v>
      </c>
      <c r="D70" s="108"/>
      <c r="E70" s="109"/>
      <c r="F70" s="104">
        <f>(H65+F65)*0.08+180</f>
        <v>1627.30464</v>
      </c>
      <c r="G70" s="105"/>
      <c r="H70" s="106"/>
      <c r="I70" s="48" t="s">
        <v>100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256" ht="18" customHeight="1">
      <c r="A71" s="44" t="s">
        <v>74</v>
      </c>
      <c r="B71" s="27" t="s">
        <v>24</v>
      </c>
      <c r="C71" s="107" t="s">
        <v>82</v>
      </c>
      <c r="D71" s="108"/>
      <c r="E71" s="109"/>
      <c r="F71" s="104">
        <f>(F65+H65)*0.17</f>
        <v>3075.5223600000004</v>
      </c>
      <c r="G71" s="105"/>
      <c r="H71" s="106"/>
      <c r="I71" s="49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</row>
    <row r="72" spans="1:12" ht="105" customHeight="1">
      <c r="A72" s="89" t="s">
        <v>75</v>
      </c>
      <c r="B72" s="90" t="s">
        <v>67</v>
      </c>
      <c r="C72" s="123" t="s">
        <v>81</v>
      </c>
      <c r="D72" s="124"/>
      <c r="E72" s="125"/>
      <c r="F72" s="126">
        <f>100*80</f>
        <v>8000</v>
      </c>
      <c r="G72" s="127"/>
      <c r="H72" s="128"/>
      <c r="I72" s="91" t="s">
        <v>83</v>
      </c>
      <c r="J72" s="11"/>
      <c r="K72" s="11"/>
      <c r="L72" s="11"/>
    </row>
    <row r="73" spans="1:256" ht="15.75" customHeight="1">
      <c r="A73" s="50" t="s">
        <v>76</v>
      </c>
      <c r="B73" s="51"/>
      <c r="C73" s="133" t="s">
        <v>25</v>
      </c>
      <c r="D73" s="134"/>
      <c r="E73" s="135"/>
      <c r="F73" s="94">
        <f>F65+H65+H67+H68+H69+F70+F71+F72</f>
        <v>31664.135</v>
      </c>
      <c r="G73" s="95"/>
      <c r="H73" s="129"/>
      <c r="I73" s="5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9" ht="14.25">
      <c r="A74" s="53" t="s">
        <v>26</v>
      </c>
      <c r="B74" s="54"/>
      <c r="C74" s="53"/>
      <c r="D74" s="53"/>
      <c r="E74" s="55"/>
      <c r="F74" s="55"/>
      <c r="G74" s="56"/>
      <c r="H74" s="55"/>
      <c r="I74" s="54" t="s">
        <v>57</v>
      </c>
    </row>
    <row r="75" spans="1:9" ht="14.25">
      <c r="A75" s="57" t="s">
        <v>27</v>
      </c>
      <c r="B75" s="97" t="s">
        <v>28</v>
      </c>
      <c r="C75" s="96"/>
      <c r="D75" s="96"/>
      <c r="E75" s="96"/>
      <c r="F75" s="96"/>
      <c r="G75" s="96"/>
      <c r="H75" s="96"/>
      <c r="I75" s="96"/>
    </row>
    <row r="76" spans="1:10" ht="14.25">
      <c r="A76" s="57" t="s">
        <v>27</v>
      </c>
      <c r="B76" s="96" t="s">
        <v>29</v>
      </c>
      <c r="C76" s="96"/>
      <c r="D76" s="96"/>
      <c r="E76" s="96"/>
      <c r="F76" s="96"/>
      <c r="G76" s="96"/>
      <c r="H76" s="96"/>
      <c r="I76" s="96"/>
      <c r="J76" s="2"/>
    </row>
    <row r="77" spans="1:9" ht="14.25">
      <c r="A77" s="57" t="s">
        <v>27</v>
      </c>
      <c r="B77" s="96" t="s">
        <v>46</v>
      </c>
      <c r="C77" s="96"/>
      <c r="D77" s="96"/>
      <c r="E77" s="96"/>
      <c r="F77" s="96"/>
      <c r="G77" s="96"/>
      <c r="H77" s="96"/>
      <c r="I77" s="96"/>
    </row>
    <row r="78" spans="1:9" ht="14.25">
      <c r="A78" s="57" t="s">
        <v>27</v>
      </c>
      <c r="B78" s="96" t="s">
        <v>30</v>
      </c>
      <c r="C78" s="96"/>
      <c r="D78" s="96"/>
      <c r="E78" s="96"/>
      <c r="F78" s="96"/>
      <c r="G78" s="96"/>
      <c r="H78" s="96"/>
      <c r="I78" s="96"/>
    </row>
    <row r="79" spans="1:9" ht="14.25">
      <c r="A79" s="58" t="s">
        <v>27</v>
      </c>
      <c r="B79" s="122" t="s">
        <v>31</v>
      </c>
      <c r="C79" s="122"/>
      <c r="D79" s="122"/>
      <c r="E79" s="122"/>
      <c r="F79" s="122"/>
      <c r="G79" s="122"/>
      <c r="H79" s="122"/>
      <c r="I79" s="122"/>
    </row>
    <row r="80" spans="1:9" ht="14.25">
      <c r="A80" s="58" t="s">
        <v>27</v>
      </c>
      <c r="B80" s="122" t="s">
        <v>36</v>
      </c>
      <c r="C80" s="122"/>
      <c r="D80" s="122"/>
      <c r="E80" s="122"/>
      <c r="F80" s="122"/>
      <c r="G80" s="122"/>
      <c r="H80" s="122"/>
      <c r="I80" s="122"/>
    </row>
    <row r="81" spans="1:9" ht="14.25">
      <c r="A81" s="58" t="s">
        <v>27</v>
      </c>
      <c r="B81" s="122" t="s">
        <v>47</v>
      </c>
      <c r="C81" s="122"/>
      <c r="D81" s="122"/>
      <c r="E81" s="122"/>
      <c r="F81" s="122"/>
      <c r="G81" s="122"/>
      <c r="H81" s="122"/>
      <c r="I81" s="122"/>
    </row>
    <row r="82" spans="1:9" ht="14.25">
      <c r="A82" s="58" t="s">
        <v>27</v>
      </c>
      <c r="B82" s="122" t="s">
        <v>48</v>
      </c>
      <c r="C82" s="122"/>
      <c r="D82" s="122"/>
      <c r="E82" s="122"/>
      <c r="F82" s="122"/>
      <c r="G82" s="122"/>
      <c r="H82" s="122"/>
      <c r="I82" s="122"/>
    </row>
    <row r="83" spans="1:9" ht="14.25">
      <c r="A83" s="60"/>
      <c r="B83" s="137" t="s">
        <v>32</v>
      </c>
      <c r="C83" s="137"/>
      <c r="D83" s="60"/>
      <c r="E83" s="61"/>
      <c r="F83" s="61"/>
      <c r="G83" s="62"/>
      <c r="H83" s="61"/>
      <c r="I83" s="59" t="s">
        <v>33</v>
      </c>
    </row>
    <row r="84" spans="1:9" ht="14.25">
      <c r="A84" s="60"/>
      <c r="B84" s="59"/>
      <c r="C84" s="60"/>
      <c r="D84" s="60"/>
      <c r="E84" s="61"/>
      <c r="F84" s="61"/>
      <c r="G84" s="62"/>
      <c r="H84" s="61"/>
      <c r="I84" s="59"/>
    </row>
    <row r="85" spans="2:9" ht="14.25">
      <c r="B85" s="136" t="s">
        <v>34</v>
      </c>
      <c r="C85" s="136"/>
      <c r="D85" s="136"/>
      <c r="I85" s="2" t="s">
        <v>35</v>
      </c>
    </row>
    <row r="87" spans="1:9" ht="14.25">
      <c r="A87" s="5"/>
      <c r="B87" s="5"/>
      <c r="C87" s="5"/>
      <c r="D87" s="5"/>
      <c r="E87" s="5"/>
      <c r="F87" s="5"/>
      <c r="G87" s="5"/>
      <c r="H87" s="5"/>
      <c r="I87" s="5"/>
    </row>
    <row r="88" spans="1:9" ht="14.25">
      <c r="A88" s="5"/>
      <c r="B88" s="5"/>
      <c r="C88" s="5"/>
      <c r="D88" s="5"/>
      <c r="E88" s="5"/>
      <c r="F88" s="5"/>
      <c r="G88" s="5"/>
      <c r="H88" s="5"/>
      <c r="I88" s="5"/>
    </row>
    <row r="89" spans="1:9" ht="14.25">
      <c r="A89" s="5"/>
      <c r="B89" s="5"/>
      <c r="C89" s="5"/>
      <c r="D89" s="5"/>
      <c r="E89" s="5"/>
      <c r="F89" s="5"/>
      <c r="G89" s="5"/>
      <c r="H89" s="5"/>
      <c r="I89" s="5"/>
    </row>
    <row r="90" spans="1:9" ht="14.25">
      <c r="A90" s="5"/>
      <c r="B90" s="5"/>
      <c r="C90" s="5"/>
      <c r="D90" s="5"/>
      <c r="E90" s="5"/>
      <c r="F90" s="5"/>
      <c r="G90" s="5"/>
      <c r="H90" s="5"/>
      <c r="I90" s="5"/>
    </row>
    <row r="91" spans="1:9" ht="14.25">
      <c r="A91" s="5"/>
      <c r="B91" s="5"/>
      <c r="C91" s="5"/>
      <c r="D91" s="5"/>
      <c r="E91" s="5"/>
      <c r="F91" s="5"/>
      <c r="G91" s="5"/>
      <c r="H91" s="5"/>
      <c r="I91" s="5"/>
    </row>
    <row r="92" spans="1:9" ht="14.25">
      <c r="A92" s="5"/>
      <c r="B92" s="5"/>
      <c r="C92" s="5"/>
      <c r="D92" s="5"/>
      <c r="E92" s="5"/>
      <c r="F92" s="5"/>
      <c r="G92" s="5"/>
      <c r="H92" s="5"/>
      <c r="I92" s="5"/>
    </row>
    <row r="93" spans="1:9" ht="14.25">
      <c r="A93" s="5"/>
      <c r="B93" s="5"/>
      <c r="C93" s="5"/>
      <c r="D93" s="5"/>
      <c r="E93" s="5"/>
      <c r="F93" s="5"/>
      <c r="G93" s="5"/>
      <c r="H93" s="5"/>
      <c r="I93" s="5"/>
    </row>
    <row r="94" spans="1:9" ht="14.25">
      <c r="A94" s="5"/>
      <c r="B94" s="5"/>
      <c r="C94" s="5"/>
      <c r="D94" s="5"/>
      <c r="E94" s="5"/>
      <c r="F94" s="5"/>
      <c r="G94" s="5"/>
      <c r="H94" s="5"/>
      <c r="I94" s="5"/>
    </row>
    <row r="95" spans="1:9" ht="14.25">
      <c r="A95" s="5"/>
      <c r="B95" s="5"/>
      <c r="C95" s="5"/>
      <c r="D95" s="5"/>
      <c r="E95" s="5"/>
      <c r="F95" s="5"/>
      <c r="G95" s="5"/>
      <c r="H95" s="5"/>
      <c r="I95" s="5"/>
    </row>
    <row r="96" spans="1:9" ht="14.25">
      <c r="A96" s="5"/>
      <c r="B96" s="5"/>
      <c r="C96" s="5"/>
      <c r="D96" s="5"/>
      <c r="E96" s="5"/>
      <c r="F96" s="5"/>
      <c r="G96" s="5"/>
      <c r="H96" s="5"/>
      <c r="I96" s="5"/>
    </row>
    <row r="97" spans="1:9" ht="14.25">
      <c r="A97" s="5"/>
      <c r="B97" s="5"/>
      <c r="C97" s="5"/>
      <c r="D97" s="5"/>
      <c r="E97" s="5"/>
      <c r="F97" s="5"/>
      <c r="G97" s="5"/>
      <c r="H97" s="5"/>
      <c r="I97" s="5"/>
    </row>
    <row r="98" spans="1:9" ht="14.25">
      <c r="A98" s="5"/>
      <c r="B98" s="5"/>
      <c r="C98" s="5"/>
      <c r="D98" s="5"/>
      <c r="E98" s="5"/>
      <c r="F98" s="5"/>
      <c r="G98" s="5"/>
      <c r="H98" s="5"/>
      <c r="I98" s="5"/>
    </row>
    <row r="99" spans="1:9" ht="14.25">
      <c r="A99" s="5"/>
      <c r="B99" s="5"/>
      <c r="C99" s="5"/>
      <c r="D99" s="5"/>
      <c r="E99" s="5"/>
      <c r="F99" s="5"/>
      <c r="G99" s="5"/>
      <c r="H99" s="5"/>
      <c r="I99" s="5"/>
    </row>
    <row r="100" spans="1:9" ht="14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4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4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4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4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4.2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4.2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4.2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4.2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4.2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4.2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4.2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4.2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4.2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4.25">
      <c r="A114" s="5"/>
      <c r="B114" s="5"/>
      <c r="C114" s="5"/>
      <c r="D114" s="5"/>
      <c r="E114" s="5"/>
      <c r="F114" s="5"/>
      <c r="G114" s="5"/>
      <c r="H114" s="5"/>
      <c r="I114" s="5"/>
    </row>
  </sheetData>
  <mergeCells count="38">
    <mergeCell ref="A59:B59"/>
    <mergeCell ref="A46:B46"/>
    <mergeCell ref="C73:E73"/>
    <mergeCell ref="B85:D85"/>
    <mergeCell ref="B76:I76"/>
    <mergeCell ref="B83:C83"/>
    <mergeCell ref="B77:I77"/>
    <mergeCell ref="B79:I79"/>
    <mergeCell ref="B80:I80"/>
    <mergeCell ref="B81:I81"/>
    <mergeCell ref="A53:B53"/>
    <mergeCell ref="C70:E70"/>
    <mergeCell ref="B82:I82"/>
    <mergeCell ref="F70:H70"/>
    <mergeCell ref="C72:E72"/>
    <mergeCell ref="F72:H72"/>
    <mergeCell ref="B78:I78"/>
    <mergeCell ref="B75:I75"/>
    <mergeCell ref="F73:H73"/>
    <mergeCell ref="C65:E65"/>
    <mergeCell ref="F71:H71"/>
    <mergeCell ref="C71:E71"/>
    <mergeCell ref="A1:I1"/>
    <mergeCell ref="A3:I3"/>
    <mergeCell ref="A4:I4"/>
    <mergeCell ref="A5:A6"/>
    <mergeCell ref="B5:B6"/>
    <mergeCell ref="A2:I2"/>
    <mergeCell ref="C5:C6"/>
    <mergeCell ref="D5:D6"/>
    <mergeCell ref="I5:I6"/>
    <mergeCell ref="E5:F5"/>
    <mergeCell ref="A7:B7"/>
    <mergeCell ref="A37:B37"/>
    <mergeCell ref="G5:H5"/>
    <mergeCell ref="A30:B30"/>
    <mergeCell ref="A17:B17"/>
    <mergeCell ref="A23:B23"/>
  </mergeCells>
  <printOptions/>
  <pageMargins left="0.7479166666666667" right="0.7479166666666667" top="0.89" bottom="0.9840277777777778" header="0.5118055555555556" footer="0.5118055555555556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2009-09-28T01:54:09Z</cp:lastPrinted>
  <dcterms:created xsi:type="dcterms:W3CDTF">2006-09-24T05:52:42Z</dcterms:created>
  <dcterms:modified xsi:type="dcterms:W3CDTF">2009-09-30T08:16:03Z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