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700" activeTab="0"/>
  </bookViews>
  <sheets>
    <sheet name="方案" sheetId="1" r:id="rId1"/>
  </sheets>
  <definedNames>
    <definedName name="_xlnm.Print_Area" localSheetId="0">'方案'!$A$116:$I$142</definedName>
    <definedName name="_xlnm.Print_Titles" localSheetId="0">'方案'!$5:$6</definedName>
  </definedNames>
  <calcPr fullCalcOnLoad="1"/>
</workbook>
</file>

<file path=xl/sharedStrings.xml><?xml version="1.0" encoding="utf-8"?>
<sst xmlns="http://schemas.openxmlformats.org/spreadsheetml/2006/main" count="370" uniqueCount="182">
  <si>
    <t>北京齐家盛装饰装潢有限公司工程报价单</t>
  </si>
  <si>
    <t>序号</t>
  </si>
  <si>
    <t>项目名称</t>
  </si>
  <si>
    <t>数量</t>
  </si>
  <si>
    <t>单位</t>
  </si>
  <si>
    <t>材料费</t>
  </si>
  <si>
    <t>人工费</t>
  </si>
  <si>
    <t>单价</t>
  </si>
  <si>
    <t>合价</t>
  </si>
  <si>
    <t>顶面刷漆</t>
  </si>
  <si>
    <t>㎡</t>
  </si>
  <si>
    <t>墙面刷漆</t>
  </si>
  <si>
    <t>铺地砖</t>
  </si>
  <si>
    <t>项</t>
  </si>
  <si>
    <t>贴墙砖</t>
  </si>
  <si>
    <t>地面做防水</t>
  </si>
  <si>
    <t>综合项目</t>
  </si>
  <si>
    <t>材料搬运费</t>
  </si>
  <si>
    <t>垃圾清运费</t>
  </si>
  <si>
    <t>机械损耗费</t>
  </si>
  <si>
    <t>锯片、钻头、滚刷、机械磨损修理等</t>
  </si>
  <si>
    <t>管理费</t>
  </si>
  <si>
    <t>总价*8%</t>
  </si>
  <si>
    <t>利润</t>
  </si>
  <si>
    <t>总计</t>
  </si>
  <si>
    <t>注:</t>
  </si>
  <si>
    <t>*</t>
  </si>
  <si>
    <t>所有材料符合国家环保标准.</t>
  </si>
  <si>
    <t>所有装修项目按照《北京市家庭居室装饰工程质量验收标准》之标准验收.</t>
  </si>
  <si>
    <t>所有材料可以由客户自己购买.</t>
  </si>
  <si>
    <t xml:space="preserve">               甲方：</t>
  </si>
  <si>
    <t xml:space="preserve">             乙方：</t>
  </si>
  <si>
    <t>房间每增加一种颜色的墙漆，增加200元。</t>
  </si>
  <si>
    <t>京城唯一透明化报价，核算成本才是硬道理</t>
  </si>
  <si>
    <t>㎡</t>
  </si>
  <si>
    <t>华新32.5硅酸盐水泥、中砂水泥沙浆铺贴。
 规格≥250mm≤600mm　不含找平、拉毛、及地面处理
(主材、勾缝剂业主自购，贴砖厚度不超过30mm)</t>
  </si>
  <si>
    <t xml:space="preserve">华新32.5硅酸盐水泥、中砂水泥沙浆铺贴。
规格≥200mm*200mm。不含找平、拉毛、及墙面处理。
(主材、勾缝剂业主自购，贴砖厚度不超过30mm) </t>
  </si>
  <si>
    <t>铝扣板吊顶</t>
  </si>
  <si>
    <t>所有为客户代购的商品一律不加价</t>
  </si>
  <si>
    <t>物业装修押金一律由业主自己承担。</t>
  </si>
  <si>
    <t>本报价所有木质工程都含油漆。</t>
  </si>
  <si>
    <t>轻钢龙骨做骨架,外封方形铝扣板.（面积含材料损耗）</t>
  </si>
  <si>
    <t>雨虹防水涂料，返墙30CM。</t>
  </si>
  <si>
    <t>制作工艺及材料说明</t>
  </si>
  <si>
    <t>包立管</t>
  </si>
  <si>
    <t>根</t>
  </si>
  <si>
    <t>红砖或轻体砖包管,华新32.5水泥沙浆抹灰（不含表层装饰）</t>
  </si>
  <si>
    <t>总价*17%</t>
  </si>
  <si>
    <t>预算员：              审核员：</t>
  </si>
  <si>
    <t>乙方所购材料分类给各工种搬运的费用。实际根据楼层高度
和路程远近计算</t>
  </si>
  <si>
    <t>成本核算</t>
  </si>
  <si>
    <t>人工费</t>
  </si>
  <si>
    <t>材料</t>
  </si>
  <si>
    <t>成本核算</t>
  </si>
  <si>
    <t>以上所有项目及数量按实际发生量为准.</t>
  </si>
  <si>
    <t>十一</t>
  </si>
  <si>
    <t>十</t>
  </si>
  <si>
    <t>十二</t>
  </si>
  <si>
    <t>十四、</t>
  </si>
  <si>
    <t>总价</t>
  </si>
  <si>
    <t>批刮美巢易呱平400腻子二至三遍，打磨平整。刷底漆一遍，多乐士家丽安面漆二遍。(不含特殊处理)</t>
  </si>
  <si>
    <t>原地面清理，刷界面剂，强度32.5普通硅酸盐水泥、中砂水泥沙浆抹平。2、找平厚度平均不超过30mm，超过此厚度费用另计。</t>
  </si>
  <si>
    <t>造型吊顶</t>
  </si>
  <si>
    <t>轻钢龙骨做骨架,泰山牌石膏板饰面。（不含石饰面处理费）</t>
  </si>
  <si>
    <t>项</t>
  </si>
  <si>
    <t>铺地砖800*800</t>
  </si>
  <si>
    <t>十六</t>
  </si>
  <si>
    <t>水电改造</t>
  </si>
  <si>
    <t>套</t>
  </si>
  <si>
    <t>联塑PVC排水管，接头、配件、安装</t>
  </si>
  <si>
    <r>
      <t>“武汉第二电线电缆厂”单芯铜线，插座线路2.5mm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，照明进线2.5mm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出线1.5mm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，空调线路4mm</t>
    </r>
    <r>
      <rPr>
        <vertAlign val="superscript"/>
        <sz val="10"/>
        <color indexed="8"/>
        <rFont val="宋体"/>
        <family val="0"/>
      </rPr>
      <t>2</t>
    </r>
    <r>
      <rPr>
        <sz val="10"/>
        <color indexed="8"/>
        <rFont val="宋体"/>
        <family val="0"/>
      </rPr>
      <t>，国标电视线、电话线、网络线、爱康PVC绝缘管、标准底盒，不含音响线，混泥土梁、柱、顶等不能开深槽处用绝缘黄蜡管软保护</t>
    </r>
  </si>
  <si>
    <t>爱康PP-R管系列，打槽、暗辅、安装，不含水龙头、三角阀、软管等墙外部件</t>
  </si>
  <si>
    <t>吊平顶</t>
  </si>
  <si>
    <t>轻钢龙骨做骨架,泰山牌石膏板造型饰面。（不含石饰面处理费）</t>
  </si>
  <si>
    <t>华新32.5硅酸盐水泥、中砂水泥沙浆铺贴。
 规格≥250mm≤800mm　不含找平、拉毛、及地面处理
(主材、勾缝剂业主自购，贴砖厚度不超过30mm)</t>
  </si>
  <si>
    <t>㎡</t>
  </si>
  <si>
    <t>储藏室</t>
  </si>
  <si>
    <t>地面修补</t>
  </si>
  <si>
    <t>铲除瓷片、地砖后修补（不含拆除）</t>
  </si>
  <si>
    <t>原卫生间</t>
  </si>
  <si>
    <t>一层</t>
  </si>
  <si>
    <t>墙面修补</t>
  </si>
  <si>
    <t>一层大厅</t>
  </si>
  <si>
    <t>地下室</t>
  </si>
  <si>
    <t>大厅</t>
  </si>
  <si>
    <t>楼梯间</t>
  </si>
  <si>
    <t>地面找平（修补）</t>
  </si>
  <si>
    <t>钢木结构搁楼板</t>
  </si>
  <si>
    <t>㎡</t>
  </si>
  <si>
    <r>
      <t>100mm槽钢/角钢，焊接、固定，打磨，刷防锈漆，60</t>
    </r>
    <r>
      <rPr>
        <sz val="10"/>
        <color indexed="8"/>
        <rFont val="Times New Roman"/>
        <family val="1"/>
      </rPr>
      <t>×</t>
    </r>
    <r>
      <rPr>
        <sz val="10"/>
        <color indexed="8"/>
        <rFont val="宋体"/>
        <family val="0"/>
      </rPr>
      <t>100mm木方，上铺18厘木芯板，（具体材料、工艺以设计为准）</t>
    </r>
  </si>
  <si>
    <t>包间区1</t>
  </si>
  <si>
    <t>包间区2</t>
  </si>
  <si>
    <t>包间区3</t>
  </si>
  <si>
    <t>地面修补(找平）</t>
  </si>
  <si>
    <t>造型吊顶(圆形）</t>
  </si>
  <si>
    <t>铲除瓷片后修补（不含拆除）</t>
  </si>
  <si>
    <t>铲除地砖后修补（不含拆除）</t>
  </si>
  <si>
    <t>红橡木索色吊顶</t>
  </si>
  <si>
    <t>过道拱形吊顶</t>
  </si>
  <si>
    <t>黑色铝格栅吊顶</t>
  </si>
  <si>
    <t>成品铝栅格吊顶（详见施工图）</t>
  </si>
  <si>
    <t>轻钢龙骨做骨架,泰山牌石膏板饰面。</t>
  </si>
  <si>
    <t>轻钢龙骨做骨架,木芯板造型，红橡木饰面。索色（详见施工图）</t>
  </si>
  <si>
    <t>批刮美巢易呱平400腻子二至三遍，打磨平整。刷底漆一遍，多乐士家丽安面漆二遍。((石膏顶部分）)</t>
  </si>
  <si>
    <t>顶面刷漆</t>
  </si>
  <si>
    <t>石膏板造型吊顶</t>
  </si>
  <si>
    <t>进水管隐蔽工程改造（PPR管）</t>
  </si>
  <si>
    <t>地面回填，水泥砂浆找平。</t>
  </si>
  <si>
    <t>卫生间</t>
  </si>
  <si>
    <t>地面抬高</t>
  </si>
  <si>
    <t>排水管隐蔽工程改造</t>
  </si>
  <si>
    <r>
      <t>电路工程改造</t>
    </r>
    <r>
      <rPr>
        <sz val="10"/>
        <color indexed="8"/>
        <rFont val="Times New Roman"/>
        <family val="1"/>
      </rPr>
      <t xml:space="preserve"> </t>
    </r>
  </si>
  <si>
    <t>吧台</t>
  </si>
  <si>
    <t>室外门面装饰</t>
  </si>
  <si>
    <t>室外门头造型</t>
  </si>
  <si>
    <t>按施工图报价（详见施工图）</t>
  </si>
  <si>
    <t>编织袋、人工费</t>
  </si>
  <si>
    <t>胡女士</t>
  </si>
  <si>
    <t>瓷片、地砖铲除</t>
  </si>
  <si>
    <t>铲除瓷片、地砖、装袋，不包清运</t>
  </si>
  <si>
    <t>铺地砖300*300</t>
  </si>
  <si>
    <t>华新32.5硅酸盐水泥、中砂水泥沙浆铺贴。
 规格≥250mm≤300mm　不含找平、拉毛、及地面处理
(主材、勾缝剂业主自购，贴砖厚度不超过30mm)</t>
  </si>
  <si>
    <t>室外门制作</t>
  </si>
  <si>
    <t>柱子贴墙砖</t>
  </si>
  <si>
    <t>吧台上造型</t>
  </si>
  <si>
    <t>福汉E1级大芯板衬底,3厘饰面板饰面,同木质实木线条收边,索色漆,底漆三遍,面漆二遍.（面积＞1m2）（不含五金件，柜门）按展开面积计算,含油漆着色。人造石台面</t>
  </si>
  <si>
    <t>大芯板基层，人造玉石吊顶</t>
  </si>
  <si>
    <t>大厅B立面造型</t>
  </si>
  <si>
    <t>福汉E1级大芯板衬底(按展开面积计算）,3厘饰面板饰面,同木质实木线条收边,索色漆,底漆三遍,面漆二遍.含镜子，金漆线条（详见施工图）</t>
  </si>
  <si>
    <t>60*20实木线条索色，含灰镜（详见施工图）</t>
  </si>
  <si>
    <t>福汉E1级大芯板衬底(按展开面积计算）,3厘饰面板饰面,同木质实木线条收边,索色漆,底漆三遍,面漆二遍.（详见施工图）</t>
  </si>
  <si>
    <t>大厅c立面造型</t>
  </si>
  <si>
    <t>大厅E立面造型</t>
  </si>
  <si>
    <t>罗马柱</t>
  </si>
  <si>
    <t>根</t>
  </si>
  <si>
    <t>定制石膏罗马柱，安装</t>
  </si>
  <si>
    <t>大厅背景墙(F立面）</t>
  </si>
  <si>
    <t>贴红色户外墙砖</t>
  </si>
  <si>
    <t>门贴套户外砖</t>
  </si>
  <si>
    <t>包弧形垭口（过道）</t>
  </si>
  <si>
    <t>m</t>
  </si>
  <si>
    <t>石膏板造型磨原边</t>
  </si>
  <si>
    <t>喷黑色乳胶漆</t>
  </si>
  <si>
    <t>福汉E1级大芯板衬底(按展开面积计算）,3厘饰面板饰面,同木质实木线条收边,索色漆,底漆三遍,面漆二遍</t>
  </si>
  <si>
    <t>大厅H施工图（层板）</t>
  </si>
  <si>
    <t>黑色漆原顶</t>
  </si>
  <si>
    <t>楼梯过道立面图</t>
  </si>
  <si>
    <t>金漆线条，定制车边金镜（详见施工图）</t>
  </si>
  <si>
    <t>轻体砖彻墙</t>
  </si>
  <si>
    <t>轻体砖。华新32.5硅酸盐水泥、中砂水泥沙浆铺贴。(不含面层铺贴)。</t>
  </si>
  <si>
    <t>过门石</t>
  </si>
  <si>
    <t>块</t>
  </si>
  <si>
    <t>中国黑大理石。</t>
  </si>
  <si>
    <t>本报价所有木质工程都不含墙纸，玻璃，外墙窗户,灯具，家电,灯具</t>
  </si>
  <si>
    <t>包间区</t>
  </si>
  <si>
    <t>地下室大厅G立面</t>
  </si>
  <si>
    <t>大厅C立面造型</t>
  </si>
  <si>
    <t>车边玫瑰金镜，红橡饰面索色（详见施工图）</t>
  </si>
  <si>
    <t>杉木板索色</t>
  </si>
  <si>
    <t>80*4龙骨，杉木板索色。</t>
  </si>
  <si>
    <t>R立面图</t>
  </si>
  <si>
    <t>Q立面图</t>
  </si>
  <si>
    <t>P立面图</t>
  </si>
  <si>
    <t>O立面图</t>
  </si>
  <si>
    <t>V立面图</t>
  </si>
  <si>
    <t>U立面图</t>
  </si>
  <si>
    <t>T立面图</t>
  </si>
  <si>
    <t>S立面图</t>
  </si>
  <si>
    <t>Z立面图</t>
  </si>
  <si>
    <t>Y立面图</t>
  </si>
  <si>
    <t>X立面图</t>
  </si>
  <si>
    <t>W立面图</t>
  </si>
  <si>
    <t>吊顶石膏线</t>
  </si>
  <si>
    <t>定制石膏线条</t>
  </si>
  <si>
    <t>项</t>
  </si>
  <si>
    <t>“兰布蒂尼”pvc墙纸，含基膜，人工</t>
  </si>
  <si>
    <t>聚酯纤维，防火基层，变色龙布面层。局部成品密度板雕花，艺术镜，含人工，材料</t>
  </si>
  <si>
    <t>贴墙砖</t>
  </si>
  <si>
    <t>工程地址：武汉市武昌区</t>
  </si>
  <si>
    <t xml:space="preserve">          2010年  8 月   日</t>
  </si>
  <si>
    <t xml:space="preserve">        2010年  8 月   日</t>
  </si>
  <si>
    <t xml:space="preserve">        2010年 8  月   日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</si>
</sst>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_ &quot;￥&quot;* #,##0.00_ ;_ &quot;￥&quot;* \-#,##0.00_ ;_ &quot;￥&quot;* \-??_ ;_ @_ "/>
    <numFmt numFmtId="185" formatCode="_ &quot;￥&quot;* #,##0_ ;_ &quot;￥&quot;* \-#,##0_ ;_ &quot;￥&quot;* \-_ ;_ @_ "/>
    <numFmt numFmtId="186" formatCode="0.00_ "/>
    <numFmt numFmtId="187" formatCode="0.00_);[Red]\(0.00\)"/>
    <numFmt numFmtId="188" formatCode="0.00_);\(0.00\)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22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0"/>
      <color indexed="9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sz val="12"/>
      <color indexed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b/>
      <sz val="18"/>
      <color indexed="63"/>
      <name val="宋体"/>
      <family val="0"/>
    </font>
    <font>
      <b/>
      <sz val="12"/>
      <color indexed="63"/>
      <name val="宋体"/>
      <family val="0"/>
    </font>
    <font>
      <b/>
      <sz val="11"/>
      <color indexed="63"/>
      <name val="宋体"/>
      <family val="0"/>
    </font>
    <font>
      <b/>
      <sz val="14"/>
      <color indexed="63"/>
      <name val="宋体"/>
      <family val="0"/>
    </font>
    <font>
      <b/>
      <sz val="10"/>
      <color indexed="63"/>
      <name val="宋体"/>
      <family val="0"/>
    </font>
    <font>
      <sz val="10"/>
      <color indexed="63"/>
      <name val="宋体"/>
      <family val="0"/>
    </font>
    <font>
      <sz val="10"/>
      <color indexed="63"/>
      <name val="Times New Roman"/>
      <family val="1"/>
    </font>
    <font>
      <sz val="12"/>
      <color indexed="63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vertAlign val="superscript"/>
      <sz val="10"/>
      <color indexed="8"/>
      <name val="宋体"/>
      <family val="0"/>
    </font>
    <font>
      <sz val="10"/>
      <color indexed="8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" fillId="0" borderId="0" applyNumberFormat="0" applyFill="0" applyBorder="0" applyAlignment="0" applyProtection="0"/>
  </cellStyleXfs>
  <cellXfs count="142">
    <xf numFmtId="0" fontId="0" fillId="0" borderId="0" xfId="0" applyAlignment="1">
      <alignment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left" vertical="center"/>
    </xf>
    <xf numFmtId="0" fontId="7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vertical="center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Fill="1" applyBorder="1" applyAlignment="1">
      <alignment horizontal="left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left" vertical="center"/>
    </xf>
    <xf numFmtId="0" fontId="15" fillId="0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 wrapText="1"/>
    </xf>
    <xf numFmtId="0" fontId="14" fillId="2" borderId="2" xfId="0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horizontal="left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3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5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right" vertical="center"/>
    </xf>
    <xf numFmtId="0" fontId="17" fillId="2" borderId="0" xfId="0" applyFont="1" applyFill="1" applyAlignment="1">
      <alignment horizontal="right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Alignment="1">
      <alignment horizontal="center" vertical="center"/>
    </xf>
    <xf numFmtId="0" fontId="15" fillId="2" borderId="0" xfId="0" applyFont="1" applyFill="1" applyAlignment="1">
      <alignment vertical="center"/>
    </xf>
    <xf numFmtId="0" fontId="15" fillId="2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15" fillId="4" borderId="2" xfId="0" applyFont="1" applyFill="1" applyBorder="1" applyAlignment="1">
      <alignment horizontal="left" vertical="center"/>
    </xf>
    <xf numFmtId="187" fontId="15" fillId="4" borderId="2" xfId="0" applyNumberFormat="1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Alignment="1">
      <alignment vertical="center"/>
    </xf>
    <xf numFmtId="186" fontId="15" fillId="4" borderId="2" xfId="0" applyNumberFormat="1" applyFont="1" applyFill="1" applyBorder="1" applyAlignment="1">
      <alignment horizontal="left" vertical="center"/>
    </xf>
    <xf numFmtId="0" fontId="15" fillId="5" borderId="2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left" vertical="center"/>
    </xf>
    <xf numFmtId="0" fontId="14" fillId="5" borderId="2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0" fillId="5" borderId="0" xfId="0" applyFill="1" applyAlignment="1">
      <alignment vertical="center"/>
    </xf>
    <xf numFmtId="0" fontId="14" fillId="5" borderId="2" xfId="0" applyFont="1" applyFill="1" applyBorder="1" applyAlignment="1">
      <alignment horizontal="left" vertical="center"/>
    </xf>
    <xf numFmtId="0" fontId="19" fillId="3" borderId="5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left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left" vertical="center"/>
    </xf>
    <xf numFmtId="0" fontId="14" fillId="3" borderId="2" xfId="0" applyFont="1" applyFill="1" applyBorder="1" applyAlignment="1">
      <alignment vertical="center"/>
    </xf>
    <xf numFmtId="0" fontId="14" fillId="3" borderId="2" xfId="0" applyFont="1" applyFill="1" applyBorder="1" applyAlignment="1">
      <alignment horizontal="left" vertical="center"/>
    </xf>
    <xf numFmtId="187" fontId="14" fillId="3" borderId="2" xfId="0" applyNumberFormat="1" applyFont="1" applyFill="1" applyBorder="1" applyAlignment="1">
      <alignment horizontal="left" vertical="center"/>
    </xf>
    <xf numFmtId="0" fontId="16" fillId="2" borderId="2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left" vertical="center" wrapText="1"/>
    </xf>
    <xf numFmtId="0" fontId="18" fillId="0" borderId="7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vertical="center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vertical="center"/>
    </xf>
    <xf numFmtId="0" fontId="14" fillId="4" borderId="6" xfId="0" applyFont="1" applyFill="1" applyBorder="1" applyAlignment="1">
      <alignment vertical="center"/>
    </xf>
    <xf numFmtId="0" fontId="14" fillId="4" borderId="6" xfId="0" applyFont="1" applyFill="1" applyBorder="1" applyAlignment="1">
      <alignment horizontal="center" vertical="center"/>
    </xf>
    <xf numFmtId="0" fontId="14" fillId="4" borderId="7" xfId="0" applyFont="1" applyFill="1" applyBorder="1" applyAlignment="1">
      <alignment vertical="center"/>
    </xf>
    <xf numFmtId="0" fontId="7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15" fillId="4" borderId="2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6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vertical="center" wrapText="1"/>
    </xf>
    <xf numFmtId="0" fontId="0" fillId="4" borderId="0" xfId="0" applyFont="1" applyFill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15" fillId="2" borderId="2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left" vertical="center"/>
    </xf>
    <xf numFmtId="0" fontId="11" fillId="2" borderId="9" xfId="0" applyFont="1" applyFill="1" applyBorder="1" applyAlignment="1">
      <alignment horizontal="center" vertical="center"/>
    </xf>
    <xf numFmtId="9" fontId="11" fillId="3" borderId="5" xfId="0" applyNumberFormat="1" applyFont="1" applyFill="1" applyBorder="1" applyAlignment="1">
      <alignment horizontal="center" vertical="center"/>
    </xf>
    <xf numFmtId="9" fontId="11" fillId="3" borderId="1" xfId="0" applyNumberFormat="1" applyFont="1" applyFill="1" applyBorder="1" applyAlignment="1">
      <alignment horizontal="center" vertical="center"/>
    </xf>
    <xf numFmtId="9" fontId="11" fillId="3" borderId="3" xfId="0" applyNumberFormat="1" applyFont="1" applyFill="1" applyBorder="1" applyAlignment="1">
      <alignment horizontal="center" vertical="center"/>
    </xf>
    <xf numFmtId="187" fontId="14" fillId="3" borderId="5" xfId="0" applyNumberFormat="1" applyFont="1" applyFill="1" applyBorder="1" applyAlignment="1">
      <alignment horizontal="center" vertical="center"/>
    </xf>
    <xf numFmtId="187" fontId="14" fillId="3" borderId="1" xfId="0" applyNumberFormat="1" applyFont="1" applyFill="1" applyBorder="1" applyAlignment="1">
      <alignment horizontal="center" vertical="center"/>
    </xf>
    <xf numFmtId="187" fontId="14" fillId="3" borderId="3" xfId="0" applyNumberFormat="1" applyFont="1" applyFill="1" applyBorder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9" fontId="15" fillId="4" borderId="5" xfId="0" applyNumberFormat="1" applyFont="1" applyFill="1" applyBorder="1" applyAlignment="1">
      <alignment horizontal="center" vertical="center"/>
    </xf>
    <xf numFmtId="9" fontId="15" fillId="4" borderId="1" xfId="0" applyNumberFormat="1" applyFont="1" applyFill="1" applyBorder="1" applyAlignment="1">
      <alignment horizontal="center" vertical="center"/>
    </xf>
    <xf numFmtId="9" fontId="15" fillId="4" borderId="3" xfId="0" applyNumberFormat="1" applyFont="1" applyFill="1" applyBorder="1" applyAlignment="1">
      <alignment horizontal="center" vertical="center"/>
    </xf>
    <xf numFmtId="186" fontId="14" fillId="4" borderId="5" xfId="0" applyNumberFormat="1" applyFont="1" applyFill="1" applyBorder="1" applyAlignment="1">
      <alignment horizontal="center" vertical="center"/>
    </xf>
    <xf numFmtId="186" fontId="14" fillId="4" borderId="1" xfId="0" applyNumberFormat="1" applyFont="1" applyFill="1" applyBorder="1" applyAlignment="1">
      <alignment horizontal="center" vertical="center"/>
    </xf>
    <xf numFmtId="186" fontId="14" fillId="4" borderId="3" xfId="0" applyNumberFormat="1" applyFont="1" applyFill="1" applyBorder="1" applyAlignment="1">
      <alignment horizontal="center" vertical="center"/>
    </xf>
    <xf numFmtId="0" fontId="14" fillId="3" borderId="5" xfId="0" applyFont="1" applyFill="1" applyBorder="1" applyAlignment="1">
      <alignment vertical="center"/>
    </xf>
    <xf numFmtId="0" fontId="14" fillId="3" borderId="1" xfId="0" applyFont="1" applyFill="1" applyBorder="1" applyAlignment="1">
      <alignment vertical="center"/>
    </xf>
    <xf numFmtId="0" fontId="14" fillId="3" borderId="10" xfId="0" applyFont="1" applyFill="1" applyBorder="1" applyAlignment="1">
      <alignment vertical="center"/>
    </xf>
    <xf numFmtId="0" fontId="14" fillId="3" borderId="6" xfId="0" applyFont="1" applyFill="1" applyBorder="1" applyAlignment="1">
      <alignment vertical="center"/>
    </xf>
    <xf numFmtId="0" fontId="15" fillId="5" borderId="5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left" vertical="center"/>
    </xf>
    <xf numFmtId="0" fontId="15" fillId="5" borderId="3" xfId="0" applyFont="1" applyFill="1" applyBorder="1" applyAlignment="1">
      <alignment horizontal="left" vertical="center"/>
    </xf>
    <xf numFmtId="0" fontId="17" fillId="2" borderId="0" xfId="0" applyFont="1" applyFill="1" applyAlignment="1">
      <alignment horizontal="left" vertical="center"/>
    </xf>
    <xf numFmtId="0" fontId="17" fillId="2" borderId="0" xfId="0" applyFont="1" applyFill="1" applyBorder="1" applyAlignment="1">
      <alignment horizontal="left" vertical="center"/>
    </xf>
    <xf numFmtId="0" fontId="17" fillId="2" borderId="0" xfId="0" applyFont="1" applyFill="1" applyBorder="1" applyAlignment="1">
      <alignment horizontal="left" vertical="center" wrapText="1"/>
    </xf>
    <xf numFmtId="0" fontId="14" fillId="4" borderId="10" xfId="0" applyFont="1" applyFill="1" applyBorder="1" applyAlignment="1">
      <alignment vertical="center"/>
    </xf>
    <xf numFmtId="0" fontId="14" fillId="4" borderId="6" xfId="0" applyFont="1" applyFill="1" applyBorder="1" applyAlignment="1">
      <alignment vertical="center"/>
    </xf>
    <xf numFmtId="0" fontId="10" fillId="2" borderId="1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13" fillId="2" borderId="3" xfId="0" applyFont="1" applyFill="1" applyBorder="1" applyAlignment="1">
      <alignment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center" vertical="center"/>
    </xf>
    <xf numFmtId="0" fontId="12" fillId="2" borderId="14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1"/>
  <sheetViews>
    <sheetView tabSelected="1" workbookViewId="0" topLeftCell="A139">
      <selection activeCell="I141" sqref="I141"/>
    </sheetView>
  </sheetViews>
  <sheetFormatPr defaultColWidth="9.00390625" defaultRowHeight="14.25"/>
  <cols>
    <col min="1" max="1" width="4.25390625" style="1" customWidth="1"/>
    <col min="2" max="2" width="14.25390625" style="2" customWidth="1"/>
    <col min="3" max="3" width="6.625" style="1" customWidth="1"/>
    <col min="4" max="4" width="4.75390625" style="1" customWidth="1"/>
    <col min="5" max="5" width="4.50390625" style="3" customWidth="1"/>
    <col min="6" max="6" width="6.375" style="3" customWidth="1"/>
    <col min="7" max="7" width="5.625" style="4" customWidth="1"/>
    <col min="8" max="8" width="6.50390625" style="3" customWidth="1"/>
    <col min="9" max="9" width="44.125" style="2" customWidth="1"/>
    <col min="10" max="16384" width="9.00390625" style="5" customWidth="1"/>
  </cols>
  <sheetData>
    <row r="1" spans="1:9" ht="34.5" customHeight="1">
      <c r="A1" s="129" t="s">
        <v>0</v>
      </c>
      <c r="B1" s="130"/>
      <c r="C1" s="130"/>
      <c r="D1" s="130"/>
      <c r="E1" s="130"/>
      <c r="F1" s="130"/>
      <c r="G1" s="130"/>
      <c r="H1" s="130"/>
      <c r="I1" s="131"/>
    </row>
    <row r="2" spans="1:9" ht="34.5" customHeight="1">
      <c r="A2" s="137" t="s">
        <v>33</v>
      </c>
      <c r="B2" s="138"/>
      <c r="C2" s="139"/>
      <c r="D2" s="139"/>
      <c r="E2" s="139"/>
      <c r="F2" s="139"/>
      <c r="G2" s="139"/>
      <c r="H2" s="139"/>
      <c r="I2" s="139"/>
    </row>
    <row r="3" spans="1:9" s="6" customFormat="1" ht="22.5" customHeight="1">
      <c r="A3" s="132" t="s">
        <v>178</v>
      </c>
      <c r="B3" s="133"/>
      <c r="C3" s="133"/>
      <c r="D3" s="133"/>
      <c r="E3" s="133"/>
      <c r="F3" s="133"/>
      <c r="G3" s="133"/>
      <c r="H3" s="133"/>
      <c r="I3" s="134"/>
    </row>
    <row r="4" spans="1:9" s="6" customFormat="1" ht="22.5" customHeight="1">
      <c r="A4" s="101" t="s">
        <v>117</v>
      </c>
      <c r="B4" s="101"/>
      <c r="C4" s="101"/>
      <c r="D4" s="101"/>
      <c r="E4" s="101"/>
      <c r="F4" s="101"/>
      <c r="G4" s="101"/>
      <c r="H4" s="101"/>
      <c r="I4" s="101"/>
    </row>
    <row r="5" spans="1:9" s="7" customFormat="1" ht="19.5" customHeight="1">
      <c r="A5" s="102" t="s">
        <v>1</v>
      </c>
      <c r="B5" s="135" t="s">
        <v>2</v>
      </c>
      <c r="C5" s="135" t="s">
        <v>3</v>
      </c>
      <c r="D5" s="135" t="s">
        <v>4</v>
      </c>
      <c r="E5" s="140" t="s">
        <v>5</v>
      </c>
      <c r="F5" s="141"/>
      <c r="G5" s="140" t="s">
        <v>6</v>
      </c>
      <c r="H5" s="141"/>
      <c r="I5" s="135" t="s">
        <v>43</v>
      </c>
    </row>
    <row r="6" spans="1:9" ht="18.75" customHeight="1">
      <c r="A6" s="100"/>
      <c r="B6" s="136"/>
      <c r="C6" s="136"/>
      <c r="D6" s="136"/>
      <c r="E6" s="16" t="s">
        <v>7</v>
      </c>
      <c r="F6" s="16" t="s">
        <v>8</v>
      </c>
      <c r="G6" s="16" t="s">
        <v>7</v>
      </c>
      <c r="H6" s="16" t="s">
        <v>8</v>
      </c>
      <c r="I6" s="136"/>
    </row>
    <row r="7" spans="1:9" s="58" customFormat="1" ht="18" customHeight="1">
      <c r="A7" s="127" t="s">
        <v>80</v>
      </c>
      <c r="B7" s="128"/>
      <c r="C7" s="84"/>
      <c r="D7" s="84"/>
      <c r="E7" s="83"/>
      <c r="F7" s="83"/>
      <c r="G7" s="84"/>
      <c r="H7" s="83"/>
      <c r="I7" s="85"/>
    </row>
    <row r="8" spans="1:9" ht="18" customHeight="1">
      <c r="A8" s="119" t="s">
        <v>82</v>
      </c>
      <c r="B8" s="120"/>
      <c r="C8" s="81"/>
      <c r="D8" s="81"/>
      <c r="E8" s="80"/>
      <c r="F8" s="80"/>
      <c r="G8" s="81"/>
      <c r="H8" s="80"/>
      <c r="I8" s="82"/>
    </row>
    <row r="9" spans="1:9" s="8" customFormat="1" ht="30.75" customHeight="1">
      <c r="A9" s="48">
        <v>1</v>
      </c>
      <c r="B9" s="79" t="s">
        <v>118</v>
      </c>
      <c r="C9" s="48">
        <v>34.2</v>
      </c>
      <c r="D9" s="48" t="s">
        <v>34</v>
      </c>
      <c r="E9" s="48">
        <v>0</v>
      </c>
      <c r="F9" s="48">
        <f>C9*E9</f>
        <v>0</v>
      </c>
      <c r="G9" s="48">
        <v>15</v>
      </c>
      <c r="H9" s="48">
        <f>C9*G9</f>
        <v>513</v>
      </c>
      <c r="I9" s="79" t="s">
        <v>119</v>
      </c>
    </row>
    <row r="10" spans="1:9" s="8" customFormat="1" ht="30.75" customHeight="1">
      <c r="A10" s="48">
        <v>2</v>
      </c>
      <c r="B10" s="79" t="s">
        <v>93</v>
      </c>
      <c r="C10" s="48">
        <v>34.2</v>
      </c>
      <c r="D10" s="48" t="s">
        <v>75</v>
      </c>
      <c r="E10" s="48">
        <v>9</v>
      </c>
      <c r="F10" s="48">
        <f>C10*E10</f>
        <v>307.8</v>
      </c>
      <c r="G10" s="48">
        <v>10</v>
      </c>
      <c r="H10" s="48">
        <f>C10*G10</f>
        <v>342</v>
      </c>
      <c r="I10" s="79" t="s">
        <v>78</v>
      </c>
    </row>
    <row r="11" spans="1:9" s="9" customFormat="1" ht="26.25" customHeight="1">
      <c r="A11" s="48">
        <v>3</v>
      </c>
      <c r="B11" s="20" t="s">
        <v>9</v>
      </c>
      <c r="C11" s="21">
        <v>34.2</v>
      </c>
      <c r="D11" s="21" t="s">
        <v>34</v>
      </c>
      <c r="E11" s="21">
        <v>8.8</v>
      </c>
      <c r="F11" s="22">
        <f aca="true" t="shared" si="0" ref="F11:F18">E11*C11</f>
        <v>300.96000000000004</v>
      </c>
      <c r="G11" s="21">
        <v>10</v>
      </c>
      <c r="H11" s="22">
        <f aca="true" t="shared" si="1" ref="H11:H18">G11*C11</f>
        <v>342</v>
      </c>
      <c r="I11" s="47" t="s">
        <v>60</v>
      </c>
    </row>
    <row r="12" spans="1:9" s="8" customFormat="1" ht="24.75" customHeight="1">
      <c r="A12" s="48">
        <v>4</v>
      </c>
      <c r="B12" s="20" t="s">
        <v>11</v>
      </c>
      <c r="C12" s="21">
        <f>31.1*2.5</f>
        <v>77.75</v>
      </c>
      <c r="D12" s="21" t="s">
        <v>34</v>
      </c>
      <c r="E12" s="21">
        <v>8.8</v>
      </c>
      <c r="F12" s="22">
        <f t="shared" si="0"/>
        <v>684.2</v>
      </c>
      <c r="G12" s="21">
        <v>10</v>
      </c>
      <c r="H12" s="22">
        <f t="shared" si="1"/>
        <v>777.5</v>
      </c>
      <c r="I12" s="47" t="s">
        <v>60</v>
      </c>
    </row>
    <row r="13" spans="1:9" ht="39.75" customHeight="1">
      <c r="A13" s="48">
        <v>5</v>
      </c>
      <c r="B13" s="20" t="s">
        <v>65</v>
      </c>
      <c r="C13" s="19">
        <v>34.2</v>
      </c>
      <c r="D13" s="21" t="s">
        <v>10</v>
      </c>
      <c r="E13" s="21">
        <v>9</v>
      </c>
      <c r="F13" s="22">
        <f t="shared" si="0"/>
        <v>307.8</v>
      </c>
      <c r="G13" s="21">
        <v>25</v>
      </c>
      <c r="H13" s="22">
        <f t="shared" si="1"/>
        <v>855.0000000000001</v>
      </c>
      <c r="I13" s="24" t="s">
        <v>74</v>
      </c>
    </row>
    <row r="14" spans="1:9" ht="18.75" customHeight="1">
      <c r="A14" s="48">
        <v>6</v>
      </c>
      <c r="B14" s="25" t="s">
        <v>72</v>
      </c>
      <c r="C14" s="26">
        <v>30</v>
      </c>
      <c r="D14" s="21" t="s">
        <v>34</v>
      </c>
      <c r="E14" s="74">
        <v>30</v>
      </c>
      <c r="F14" s="22">
        <f t="shared" si="0"/>
        <v>900</v>
      </c>
      <c r="G14" s="26">
        <v>30</v>
      </c>
      <c r="H14" s="22">
        <f t="shared" si="1"/>
        <v>900</v>
      </c>
      <c r="I14" s="24" t="s">
        <v>63</v>
      </c>
    </row>
    <row r="15" spans="1:9" ht="24" customHeight="1">
      <c r="A15" s="48">
        <v>7</v>
      </c>
      <c r="B15" s="25" t="s">
        <v>94</v>
      </c>
      <c r="C15" s="26">
        <v>4.2</v>
      </c>
      <c r="D15" s="21" t="s">
        <v>34</v>
      </c>
      <c r="E15" s="74">
        <v>45</v>
      </c>
      <c r="F15" s="22">
        <f t="shared" si="0"/>
        <v>189</v>
      </c>
      <c r="G15" s="26">
        <v>45</v>
      </c>
      <c r="H15" s="22">
        <f t="shared" si="1"/>
        <v>189</v>
      </c>
      <c r="I15" s="24" t="s">
        <v>73</v>
      </c>
    </row>
    <row r="16" spans="1:9" s="58" customFormat="1" ht="45" customHeight="1">
      <c r="A16" s="48">
        <v>8</v>
      </c>
      <c r="B16" s="55" t="s">
        <v>127</v>
      </c>
      <c r="C16" s="87">
        <v>21</v>
      </c>
      <c r="D16" s="87" t="s">
        <v>34</v>
      </c>
      <c r="E16" s="88">
        <v>90</v>
      </c>
      <c r="F16" s="89">
        <f t="shared" si="0"/>
        <v>1890</v>
      </c>
      <c r="G16" s="87">
        <v>120</v>
      </c>
      <c r="H16" s="89">
        <f t="shared" si="1"/>
        <v>2520</v>
      </c>
      <c r="I16" s="90" t="s">
        <v>128</v>
      </c>
    </row>
    <row r="17" spans="1:9" s="58" customFormat="1" ht="45" customHeight="1">
      <c r="A17" s="48">
        <v>9</v>
      </c>
      <c r="B17" s="55" t="s">
        <v>131</v>
      </c>
      <c r="C17" s="87">
        <v>18.6</v>
      </c>
      <c r="D17" s="87" t="s">
        <v>34</v>
      </c>
      <c r="E17" s="88">
        <v>80</v>
      </c>
      <c r="F17" s="89">
        <f t="shared" si="0"/>
        <v>1488</v>
      </c>
      <c r="G17" s="87">
        <v>90</v>
      </c>
      <c r="H17" s="89">
        <f t="shared" si="1"/>
        <v>1674.0000000000002</v>
      </c>
      <c r="I17" s="90" t="s">
        <v>130</v>
      </c>
    </row>
    <row r="18" spans="1:9" s="58" customFormat="1" ht="45" customHeight="1">
      <c r="A18" s="48">
        <v>10</v>
      </c>
      <c r="B18" s="55" t="s">
        <v>132</v>
      </c>
      <c r="C18" s="87">
        <f>7.6*2.6</f>
        <v>19.759999999999998</v>
      </c>
      <c r="D18" s="87" t="s">
        <v>34</v>
      </c>
      <c r="E18" s="88">
        <v>120</v>
      </c>
      <c r="F18" s="89">
        <f t="shared" si="0"/>
        <v>2371.2</v>
      </c>
      <c r="G18" s="87">
        <v>60</v>
      </c>
      <c r="H18" s="89">
        <f t="shared" si="1"/>
        <v>1185.6</v>
      </c>
      <c r="I18" s="90" t="s">
        <v>129</v>
      </c>
    </row>
    <row r="19" spans="1:9" ht="18" customHeight="1">
      <c r="A19" s="117" t="s">
        <v>79</v>
      </c>
      <c r="B19" s="118"/>
      <c r="C19" s="17"/>
      <c r="D19" s="17"/>
      <c r="E19" s="15"/>
      <c r="F19" s="15"/>
      <c r="G19" s="17"/>
      <c r="H19" s="15"/>
      <c r="I19" s="18"/>
    </row>
    <row r="20" spans="1:23" ht="30.75" customHeight="1">
      <c r="A20" s="19">
        <v>1</v>
      </c>
      <c r="B20" s="96" t="s">
        <v>148</v>
      </c>
      <c r="C20" s="52">
        <f>2.1*2.6</f>
        <v>5.460000000000001</v>
      </c>
      <c r="D20" s="52" t="s">
        <v>34</v>
      </c>
      <c r="E20" s="97">
        <v>40</v>
      </c>
      <c r="F20" s="22">
        <f>E20*C20</f>
        <v>218.40000000000003</v>
      </c>
      <c r="G20" s="97">
        <v>35</v>
      </c>
      <c r="H20" s="22">
        <f>G20*C20</f>
        <v>191.10000000000002</v>
      </c>
      <c r="I20" s="47" t="s">
        <v>149</v>
      </c>
      <c r="J20" s="98"/>
      <c r="K20" s="98"/>
      <c r="L20" s="98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9" s="8" customFormat="1" ht="30.75" customHeight="1">
      <c r="A21" s="48">
        <v>2</v>
      </c>
      <c r="B21" s="79" t="s">
        <v>118</v>
      </c>
      <c r="C21" s="48">
        <v>27.6</v>
      </c>
      <c r="D21" s="48" t="s">
        <v>34</v>
      </c>
      <c r="E21" s="48">
        <v>0</v>
      </c>
      <c r="F21" s="48">
        <f>C21*E21</f>
        <v>0</v>
      </c>
      <c r="G21" s="48">
        <v>15</v>
      </c>
      <c r="H21" s="48">
        <f>C21*G21</f>
        <v>414</v>
      </c>
      <c r="I21" s="79" t="s">
        <v>119</v>
      </c>
    </row>
    <row r="22" spans="1:9" s="8" customFormat="1" ht="30.75" customHeight="1">
      <c r="A22" s="19">
        <v>3</v>
      </c>
      <c r="B22" s="79" t="s">
        <v>77</v>
      </c>
      <c r="C22" s="48">
        <v>4.9</v>
      </c>
      <c r="D22" s="48" t="s">
        <v>75</v>
      </c>
      <c r="E22" s="48">
        <v>9</v>
      </c>
      <c r="F22" s="22">
        <f aca="true" t="shared" si="2" ref="F22:F30">E22*C22</f>
        <v>44.1</v>
      </c>
      <c r="G22" s="48">
        <v>10</v>
      </c>
      <c r="H22" s="22">
        <f aca="true" t="shared" si="3" ref="H22:H30">G22*C22</f>
        <v>49</v>
      </c>
      <c r="I22" s="79" t="s">
        <v>96</v>
      </c>
    </row>
    <row r="23" spans="1:9" s="8" customFormat="1" ht="30.75" customHeight="1">
      <c r="A23" s="48">
        <v>4</v>
      </c>
      <c r="B23" s="79" t="s">
        <v>81</v>
      </c>
      <c r="C23" s="48">
        <f>9.1*2.5</f>
        <v>22.75</v>
      </c>
      <c r="D23" s="48" t="s">
        <v>75</v>
      </c>
      <c r="E23" s="48">
        <v>9</v>
      </c>
      <c r="F23" s="22">
        <f t="shared" si="2"/>
        <v>204.75</v>
      </c>
      <c r="G23" s="48">
        <v>10</v>
      </c>
      <c r="H23" s="22">
        <f t="shared" si="3"/>
        <v>227.5</v>
      </c>
      <c r="I23" s="79" t="s">
        <v>95</v>
      </c>
    </row>
    <row r="24" spans="1:9" ht="18.75" customHeight="1">
      <c r="A24" s="19">
        <v>5</v>
      </c>
      <c r="B24" s="25" t="s">
        <v>72</v>
      </c>
      <c r="C24" s="26">
        <v>4.9</v>
      </c>
      <c r="D24" s="21" t="s">
        <v>34</v>
      </c>
      <c r="E24" s="74">
        <v>30</v>
      </c>
      <c r="F24" s="22">
        <f t="shared" si="2"/>
        <v>147</v>
      </c>
      <c r="G24" s="26">
        <v>30</v>
      </c>
      <c r="H24" s="22">
        <f t="shared" si="3"/>
        <v>147</v>
      </c>
      <c r="I24" s="24" t="s">
        <v>63</v>
      </c>
    </row>
    <row r="25" spans="1:30" s="9" customFormat="1" ht="14.25" customHeight="1">
      <c r="A25" s="48">
        <v>6</v>
      </c>
      <c r="B25" s="20" t="s">
        <v>150</v>
      </c>
      <c r="C25" s="19">
        <v>1</v>
      </c>
      <c r="D25" s="21" t="s">
        <v>151</v>
      </c>
      <c r="E25" s="21">
        <v>35</v>
      </c>
      <c r="F25" s="22">
        <f t="shared" si="2"/>
        <v>35</v>
      </c>
      <c r="G25" s="21">
        <v>15</v>
      </c>
      <c r="H25" s="22">
        <f t="shared" si="3"/>
        <v>15</v>
      </c>
      <c r="I25" s="23" t="s">
        <v>152</v>
      </c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0" ht="14.25" customHeight="1">
      <c r="A26" s="19">
        <v>7</v>
      </c>
      <c r="B26" s="31" t="s">
        <v>15</v>
      </c>
      <c r="C26" s="21">
        <f>4.9*1.3</f>
        <v>6.370000000000001</v>
      </c>
      <c r="D26" s="21" t="s">
        <v>10</v>
      </c>
      <c r="E26" s="19">
        <v>35</v>
      </c>
      <c r="F26" s="22">
        <f t="shared" si="2"/>
        <v>222.95000000000005</v>
      </c>
      <c r="G26" s="19">
        <v>30</v>
      </c>
      <c r="H26" s="22">
        <f t="shared" si="3"/>
        <v>191.10000000000002</v>
      </c>
      <c r="I26" s="20" t="s">
        <v>42</v>
      </c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</row>
    <row r="27" spans="1:9" ht="39.75" customHeight="1">
      <c r="A27" s="48">
        <v>8</v>
      </c>
      <c r="B27" s="20" t="s">
        <v>123</v>
      </c>
      <c r="C27" s="19">
        <f>1.3*2.6*6</f>
        <v>20.28</v>
      </c>
      <c r="D27" s="21" t="s">
        <v>10</v>
      </c>
      <c r="E27" s="21">
        <v>9</v>
      </c>
      <c r="F27" s="22">
        <f>E27*C27</f>
        <v>182.52</v>
      </c>
      <c r="G27" s="21">
        <v>22</v>
      </c>
      <c r="H27" s="22">
        <f>G27*C27</f>
        <v>446.16</v>
      </c>
      <c r="I27" s="24" t="s">
        <v>121</v>
      </c>
    </row>
    <row r="28" spans="1:9" ht="39.75" customHeight="1">
      <c r="A28" s="19">
        <v>9</v>
      </c>
      <c r="B28" s="20" t="s">
        <v>120</v>
      </c>
      <c r="C28" s="19">
        <v>4.9</v>
      </c>
      <c r="D28" s="21" t="s">
        <v>10</v>
      </c>
      <c r="E28" s="21">
        <v>9</v>
      </c>
      <c r="F28" s="22">
        <f t="shared" si="2"/>
        <v>44.1</v>
      </c>
      <c r="G28" s="21">
        <v>22</v>
      </c>
      <c r="H28" s="22">
        <f t="shared" si="3"/>
        <v>107.80000000000001</v>
      </c>
      <c r="I28" s="24" t="s">
        <v>121</v>
      </c>
    </row>
    <row r="29" spans="1:9" s="9" customFormat="1" ht="27.75" customHeight="1">
      <c r="A29" s="48">
        <v>10</v>
      </c>
      <c r="B29" s="20" t="s">
        <v>9</v>
      </c>
      <c r="C29" s="21">
        <v>4.9</v>
      </c>
      <c r="D29" s="21" t="s">
        <v>34</v>
      </c>
      <c r="E29" s="21">
        <v>8.8</v>
      </c>
      <c r="F29" s="22">
        <f t="shared" si="2"/>
        <v>43.120000000000005</v>
      </c>
      <c r="G29" s="21">
        <v>10</v>
      </c>
      <c r="H29" s="22">
        <f t="shared" si="3"/>
        <v>49</v>
      </c>
      <c r="I29" s="47" t="s">
        <v>60</v>
      </c>
    </row>
    <row r="30" spans="1:9" s="8" customFormat="1" ht="26.25" customHeight="1">
      <c r="A30" s="19">
        <v>11</v>
      </c>
      <c r="B30" s="20" t="s">
        <v>11</v>
      </c>
      <c r="C30" s="21">
        <v>22.75</v>
      </c>
      <c r="D30" s="21" t="s">
        <v>34</v>
      </c>
      <c r="E30" s="21">
        <v>8.8</v>
      </c>
      <c r="F30" s="22">
        <f t="shared" si="2"/>
        <v>200.20000000000002</v>
      </c>
      <c r="G30" s="21">
        <v>10</v>
      </c>
      <c r="H30" s="22">
        <f t="shared" si="3"/>
        <v>227.5</v>
      </c>
      <c r="I30" s="47" t="s">
        <v>60</v>
      </c>
    </row>
    <row r="31" spans="1:9" ht="18" customHeight="1">
      <c r="A31" s="119" t="s">
        <v>83</v>
      </c>
      <c r="B31" s="120"/>
      <c r="C31" s="81"/>
      <c r="D31" s="81"/>
      <c r="E31" s="80"/>
      <c r="F31" s="80"/>
      <c r="G31" s="81"/>
      <c r="H31" s="80"/>
      <c r="I31" s="82"/>
    </row>
    <row r="32" spans="1:9" ht="18" customHeight="1">
      <c r="A32" s="117" t="s">
        <v>84</v>
      </c>
      <c r="B32" s="118"/>
      <c r="C32" s="17"/>
      <c r="D32" s="17"/>
      <c r="E32" s="15"/>
      <c r="F32" s="15"/>
      <c r="G32" s="17"/>
      <c r="H32" s="15"/>
      <c r="I32" s="18"/>
    </row>
    <row r="33" spans="1:9" s="8" customFormat="1" ht="45.75" customHeight="1">
      <c r="A33" s="48">
        <v>1</v>
      </c>
      <c r="B33" s="91" t="s">
        <v>136</v>
      </c>
      <c r="C33" s="86">
        <f>2*3.6*3.5</f>
        <v>25.2</v>
      </c>
      <c r="D33" s="21" t="s">
        <v>34</v>
      </c>
      <c r="E33" s="86">
        <v>90</v>
      </c>
      <c r="F33" s="89">
        <f aca="true" t="shared" si="4" ref="F33:F41">E33*C33</f>
        <v>2268</v>
      </c>
      <c r="G33" s="86">
        <v>80</v>
      </c>
      <c r="H33" s="89">
        <f aca="true" t="shared" si="5" ref="H33:H49">G33*C33</f>
        <v>2016</v>
      </c>
      <c r="I33" s="90" t="s">
        <v>128</v>
      </c>
    </row>
    <row r="34" spans="1:9" s="8" customFormat="1" ht="30.75" customHeight="1">
      <c r="A34" s="48">
        <v>2</v>
      </c>
      <c r="B34" s="91" t="s">
        <v>133</v>
      </c>
      <c r="C34" s="86">
        <v>4</v>
      </c>
      <c r="D34" s="86" t="s">
        <v>134</v>
      </c>
      <c r="E34" s="86">
        <v>150</v>
      </c>
      <c r="F34" s="89">
        <f t="shared" si="4"/>
        <v>600</v>
      </c>
      <c r="G34" s="86">
        <v>150</v>
      </c>
      <c r="H34" s="89">
        <f>G34*C34</f>
        <v>600</v>
      </c>
      <c r="I34" s="91" t="s">
        <v>135</v>
      </c>
    </row>
    <row r="35" spans="1:9" ht="39.75" customHeight="1">
      <c r="A35" s="48">
        <v>3</v>
      </c>
      <c r="B35" s="25" t="s">
        <v>112</v>
      </c>
      <c r="C35" s="26">
        <v>29.8</v>
      </c>
      <c r="D35" s="21" t="s">
        <v>34</v>
      </c>
      <c r="E35" s="49">
        <v>85</v>
      </c>
      <c r="F35" s="22">
        <f t="shared" si="4"/>
        <v>2533</v>
      </c>
      <c r="G35" s="29">
        <v>83</v>
      </c>
      <c r="H35" s="22">
        <f t="shared" si="5"/>
        <v>2473.4</v>
      </c>
      <c r="I35" s="53" t="s">
        <v>125</v>
      </c>
    </row>
    <row r="36" spans="1:9" ht="39.75" customHeight="1">
      <c r="A36" s="48">
        <v>4</v>
      </c>
      <c r="B36" s="55" t="s">
        <v>124</v>
      </c>
      <c r="C36" s="87">
        <v>1</v>
      </c>
      <c r="D36" s="86" t="s">
        <v>64</v>
      </c>
      <c r="E36" s="92">
        <v>400</v>
      </c>
      <c r="F36" s="89">
        <f t="shared" si="4"/>
        <v>400</v>
      </c>
      <c r="G36" s="93">
        <v>300</v>
      </c>
      <c r="H36" s="89">
        <f>G36*C36</f>
        <v>300</v>
      </c>
      <c r="I36" s="94" t="s">
        <v>126</v>
      </c>
    </row>
    <row r="37" spans="1:9" ht="39.75" customHeight="1">
      <c r="A37" s="48">
        <v>5</v>
      </c>
      <c r="B37" s="55" t="s">
        <v>137</v>
      </c>
      <c r="C37" s="87">
        <v>1</v>
      </c>
      <c r="D37" s="86" t="s">
        <v>64</v>
      </c>
      <c r="E37" s="92">
        <v>30</v>
      </c>
      <c r="F37" s="89">
        <f t="shared" si="4"/>
        <v>30</v>
      </c>
      <c r="G37" s="93">
        <v>50</v>
      </c>
      <c r="H37" s="89">
        <f>G37*C37</f>
        <v>50</v>
      </c>
      <c r="I37" s="94" t="s">
        <v>138</v>
      </c>
    </row>
    <row r="38" spans="1:9" s="95" customFormat="1" ht="26.25" customHeight="1">
      <c r="A38" s="48">
        <v>6</v>
      </c>
      <c r="B38" s="55" t="s">
        <v>139</v>
      </c>
      <c r="C38" s="87">
        <v>24</v>
      </c>
      <c r="D38" s="87" t="s">
        <v>140</v>
      </c>
      <c r="E38" s="87">
        <v>45</v>
      </c>
      <c r="F38" s="89">
        <f t="shared" si="4"/>
        <v>1080</v>
      </c>
      <c r="G38" s="87">
        <v>45</v>
      </c>
      <c r="H38" s="89">
        <f>G38*C38</f>
        <v>1080</v>
      </c>
      <c r="I38" s="55" t="s">
        <v>141</v>
      </c>
    </row>
    <row r="39" spans="1:9" s="95" customFormat="1" ht="48" customHeight="1">
      <c r="A39" s="48">
        <v>7</v>
      </c>
      <c r="B39" s="55" t="s">
        <v>144</v>
      </c>
      <c r="C39" s="87">
        <f>3.6*0.3*2.5</f>
        <v>2.7</v>
      </c>
      <c r="D39" s="87" t="s">
        <v>140</v>
      </c>
      <c r="E39" s="87">
        <v>90</v>
      </c>
      <c r="F39" s="89">
        <f t="shared" si="4"/>
        <v>243.00000000000003</v>
      </c>
      <c r="G39" s="87">
        <v>80</v>
      </c>
      <c r="H39" s="89">
        <f>G39*C39</f>
        <v>216</v>
      </c>
      <c r="I39" s="90" t="s">
        <v>143</v>
      </c>
    </row>
    <row r="40" spans="1:9" ht="39.75" customHeight="1">
      <c r="A40" s="48">
        <v>8</v>
      </c>
      <c r="B40" s="55" t="s">
        <v>123</v>
      </c>
      <c r="C40" s="87">
        <f>1.3*2.6*6</f>
        <v>20.28</v>
      </c>
      <c r="D40" s="87" t="s">
        <v>10</v>
      </c>
      <c r="E40" s="87">
        <v>9</v>
      </c>
      <c r="F40" s="89">
        <f t="shared" si="4"/>
        <v>182.52</v>
      </c>
      <c r="G40" s="87">
        <v>30</v>
      </c>
      <c r="H40" s="89">
        <f>G40*C40</f>
        <v>608.4000000000001</v>
      </c>
      <c r="I40" s="90" t="s">
        <v>121</v>
      </c>
    </row>
    <row r="41" spans="1:9" s="8" customFormat="1" ht="30.75" customHeight="1">
      <c r="A41" s="48">
        <v>9</v>
      </c>
      <c r="B41" s="79" t="s">
        <v>81</v>
      </c>
      <c r="C41" s="48">
        <v>187.2</v>
      </c>
      <c r="D41" s="48" t="s">
        <v>75</v>
      </c>
      <c r="E41" s="48">
        <v>9</v>
      </c>
      <c r="F41" s="22">
        <f t="shared" si="4"/>
        <v>1684.8</v>
      </c>
      <c r="G41" s="48">
        <v>10</v>
      </c>
      <c r="H41" s="22">
        <f t="shared" si="5"/>
        <v>1872</v>
      </c>
      <c r="I41" s="79" t="s">
        <v>78</v>
      </c>
    </row>
    <row r="42" spans="1:9" s="9" customFormat="1" ht="37.5" customHeight="1">
      <c r="A42" s="48">
        <v>10</v>
      </c>
      <c r="B42" s="20" t="s">
        <v>77</v>
      </c>
      <c r="C42" s="21">
        <v>1</v>
      </c>
      <c r="D42" s="21" t="s">
        <v>64</v>
      </c>
      <c r="E42" s="21">
        <v>400</v>
      </c>
      <c r="F42" s="22">
        <f aca="true" t="shared" si="6" ref="F42:F49">E42*C42</f>
        <v>400</v>
      </c>
      <c r="G42" s="21">
        <v>360</v>
      </c>
      <c r="H42" s="22">
        <f t="shared" si="5"/>
        <v>360</v>
      </c>
      <c r="I42" s="47" t="s">
        <v>61</v>
      </c>
    </row>
    <row r="43" spans="1:9" s="9" customFormat="1" ht="48" customHeight="1">
      <c r="A43" s="48">
        <v>11</v>
      </c>
      <c r="B43" s="20" t="s">
        <v>104</v>
      </c>
      <c r="C43" s="21">
        <v>19.6</v>
      </c>
      <c r="D43" s="21" t="s">
        <v>34</v>
      </c>
      <c r="E43" s="21">
        <v>8.8</v>
      </c>
      <c r="F43" s="22">
        <f t="shared" si="6"/>
        <v>172.48000000000002</v>
      </c>
      <c r="G43" s="21">
        <v>10</v>
      </c>
      <c r="H43" s="22">
        <f t="shared" si="5"/>
        <v>196</v>
      </c>
      <c r="I43" s="47" t="s">
        <v>103</v>
      </c>
    </row>
    <row r="44" spans="1:9" s="8" customFormat="1" ht="29.25" customHeight="1">
      <c r="A44" s="48">
        <v>12</v>
      </c>
      <c r="B44" s="20" t="s">
        <v>11</v>
      </c>
      <c r="C44" s="21">
        <f>72*2.6</f>
        <v>187.20000000000002</v>
      </c>
      <c r="D44" s="21" t="s">
        <v>34</v>
      </c>
      <c r="E44" s="21">
        <v>8.8</v>
      </c>
      <c r="F44" s="22">
        <f t="shared" si="6"/>
        <v>1647.3600000000004</v>
      </c>
      <c r="G44" s="21">
        <v>10</v>
      </c>
      <c r="H44" s="22">
        <f t="shared" si="5"/>
        <v>1872.0000000000002</v>
      </c>
      <c r="I44" s="47" t="s">
        <v>60</v>
      </c>
    </row>
    <row r="45" spans="1:9" ht="18.75" customHeight="1">
      <c r="A45" s="48">
        <v>13</v>
      </c>
      <c r="B45" s="25" t="s">
        <v>105</v>
      </c>
      <c r="C45" s="26">
        <v>3.5</v>
      </c>
      <c r="D45" s="21" t="s">
        <v>34</v>
      </c>
      <c r="E45" s="74">
        <v>45</v>
      </c>
      <c r="F45" s="22">
        <f t="shared" si="6"/>
        <v>157.5</v>
      </c>
      <c r="G45" s="26">
        <v>45</v>
      </c>
      <c r="H45" s="22">
        <f t="shared" si="5"/>
        <v>157.5</v>
      </c>
      <c r="I45" s="24" t="s">
        <v>101</v>
      </c>
    </row>
    <row r="46" spans="1:9" ht="18.75" customHeight="1">
      <c r="A46" s="48">
        <v>14</v>
      </c>
      <c r="B46" s="25" t="s">
        <v>98</v>
      </c>
      <c r="C46" s="26">
        <v>9.1</v>
      </c>
      <c r="D46" s="21" t="s">
        <v>34</v>
      </c>
      <c r="E46" s="74">
        <v>60</v>
      </c>
      <c r="F46" s="22">
        <f t="shared" si="6"/>
        <v>546</v>
      </c>
      <c r="G46" s="26">
        <v>60</v>
      </c>
      <c r="H46" s="22">
        <f t="shared" si="5"/>
        <v>546</v>
      </c>
      <c r="I46" s="24" t="s">
        <v>101</v>
      </c>
    </row>
    <row r="47" spans="1:9" ht="24" customHeight="1">
      <c r="A47" s="48">
        <v>15</v>
      </c>
      <c r="B47" s="25" t="s">
        <v>97</v>
      </c>
      <c r="C47" s="26">
        <v>32.8</v>
      </c>
      <c r="D47" s="21" t="s">
        <v>34</v>
      </c>
      <c r="E47" s="74">
        <v>80</v>
      </c>
      <c r="F47" s="22">
        <f>E47*C47</f>
        <v>2624</v>
      </c>
      <c r="G47" s="26">
        <v>95</v>
      </c>
      <c r="H47" s="22">
        <f t="shared" si="5"/>
        <v>3115.9999999999995</v>
      </c>
      <c r="I47" s="24" t="s">
        <v>102</v>
      </c>
    </row>
    <row r="48" spans="1:9" ht="24" customHeight="1">
      <c r="A48" s="48">
        <v>16</v>
      </c>
      <c r="B48" s="55" t="s">
        <v>145</v>
      </c>
      <c r="C48" s="87">
        <v>95</v>
      </c>
      <c r="D48" s="87" t="s">
        <v>34</v>
      </c>
      <c r="E48" s="88">
        <v>5</v>
      </c>
      <c r="F48" s="89">
        <f>E48*C48</f>
        <v>475</v>
      </c>
      <c r="G48" s="87">
        <v>10</v>
      </c>
      <c r="H48" s="89">
        <f>G48*C48</f>
        <v>950</v>
      </c>
      <c r="I48" s="90" t="s">
        <v>142</v>
      </c>
    </row>
    <row r="49" spans="1:9" ht="24" customHeight="1">
      <c r="A49" s="48">
        <v>17</v>
      </c>
      <c r="B49" s="25" t="s">
        <v>99</v>
      </c>
      <c r="C49" s="26">
        <f>95*1.2</f>
        <v>114</v>
      </c>
      <c r="D49" s="21" t="s">
        <v>34</v>
      </c>
      <c r="E49" s="74">
        <v>75</v>
      </c>
      <c r="F49" s="22">
        <f t="shared" si="6"/>
        <v>8550</v>
      </c>
      <c r="G49" s="26">
        <v>45</v>
      </c>
      <c r="H49" s="22">
        <f t="shared" si="5"/>
        <v>5130</v>
      </c>
      <c r="I49" s="24" t="s">
        <v>100</v>
      </c>
    </row>
    <row r="50" spans="1:9" ht="18" customHeight="1">
      <c r="A50" s="117" t="s">
        <v>85</v>
      </c>
      <c r="B50" s="118"/>
      <c r="C50" s="17"/>
      <c r="D50" s="17"/>
      <c r="E50" s="15"/>
      <c r="F50" s="15"/>
      <c r="G50" s="17"/>
      <c r="H50" s="15"/>
      <c r="I50" s="18"/>
    </row>
    <row r="51" spans="1:9" s="8" customFormat="1" ht="45.75" customHeight="1">
      <c r="A51" s="48">
        <v>1</v>
      </c>
      <c r="B51" s="91" t="s">
        <v>146</v>
      </c>
      <c r="C51" s="86">
        <f>3.2*2.6</f>
        <v>8.32</v>
      </c>
      <c r="D51" s="21" t="s">
        <v>34</v>
      </c>
      <c r="E51" s="86">
        <v>90</v>
      </c>
      <c r="F51" s="89">
        <f aca="true" t="shared" si="7" ref="F51:F56">E51*C51</f>
        <v>748.8000000000001</v>
      </c>
      <c r="G51" s="86">
        <v>40</v>
      </c>
      <c r="H51" s="89">
        <f aca="true" t="shared" si="8" ref="H51:H56">G51*C51</f>
        <v>332.8</v>
      </c>
      <c r="I51" s="90" t="s">
        <v>147</v>
      </c>
    </row>
    <row r="52" spans="1:9" s="9" customFormat="1" ht="40.5" customHeight="1">
      <c r="A52" s="19">
        <v>2</v>
      </c>
      <c r="B52" s="76" t="s">
        <v>87</v>
      </c>
      <c r="C52" s="21">
        <v>4.1</v>
      </c>
      <c r="D52" s="48" t="s">
        <v>88</v>
      </c>
      <c r="E52" s="21">
        <v>290</v>
      </c>
      <c r="F52" s="22">
        <f t="shared" si="7"/>
        <v>1189</v>
      </c>
      <c r="G52" s="21">
        <v>350</v>
      </c>
      <c r="H52" s="22">
        <f t="shared" si="8"/>
        <v>1434.9999999999998</v>
      </c>
      <c r="I52" s="76" t="s">
        <v>89</v>
      </c>
    </row>
    <row r="53" spans="1:9" s="8" customFormat="1" ht="30.75" customHeight="1">
      <c r="A53" s="48">
        <v>3</v>
      </c>
      <c r="B53" s="79" t="s">
        <v>81</v>
      </c>
      <c r="C53" s="48">
        <f>5.8*2.6</f>
        <v>15.08</v>
      </c>
      <c r="D53" s="48" t="s">
        <v>75</v>
      </c>
      <c r="E53" s="48">
        <v>9</v>
      </c>
      <c r="F53" s="22">
        <f t="shared" si="7"/>
        <v>135.72</v>
      </c>
      <c r="G53" s="48">
        <v>10</v>
      </c>
      <c r="H53" s="22">
        <f t="shared" si="8"/>
        <v>150.8</v>
      </c>
      <c r="I53" s="79" t="s">
        <v>78</v>
      </c>
    </row>
    <row r="54" spans="1:9" s="9" customFormat="1" ht="37.5" customHeight="1">
      <c r="A54" s="19">
        <v>4</v>
      </c>
      <c r="B54" s="20" t="s">
        <v>86</v>
      </c>
      <c r="C54" s="21">
        <v>3.8</v>
      </c>
      <c r="D54" s="21" t="s">
        <v>34</v>
      </c>
      <c r="E54" s="21">
        <v>9</v>
      </c>
      <c r="F54" s="22">
        <f t="shared" si="7"/>
        <v>34.199999999999996</v>
      </c>
      <c r="G54" s="21">
        <v>13</v>
      </c>
      <c r="H54" s="22">
        <f t="shared" si="8"/>
        <v>49.4</v>
      </c>
      <c r="I54" s="47" t="s">
        <v>61</v>
      </c>
    </row>
    <row r="55" spans="1:9" s="9" customFormat="1" ht="27.75" customHeight="1">
      <c r="A55" s="48">
        <v>5</v>
      </c>
      <c r="B55" s="20" t="s">
        <v>9</v>
      </c>
      <c r="C55" s="21">
        <v>4.1</v>
      </c>
      <c r="D55" s="21" t="s">
        <v>34</v>
      </c>
      <c r="E55" s="21">
        <v>8.8</v>
      </c>
      <c r="F55" s="22">
        <f t="shared" si="7"/>
        <v>36.08</v>
      </c>
      <c r="G55" s="21">
        <v>10</v>
      </c>
      <c r="H55" s="22">
        <f t="shared" si="8"/>
        <v>41</v>
      </c>
      <c r="I55" s="47" t="s">
        <v>60</v>
      </c>
    </row>
    <row r="56" spans="1:9" s="8" customFormat="1" ht="29.25" customHeight="1">
      <c r="A56" s="19">
        <v>6</v>
      </c>
      <c r="B56" s="20" t="s">
        <v>11</v>
      </c>
      <c r="C56" s="21">
        <v>15.8</v>
      </c>
      <c r="D56" s="21" t="s">
        <v>34</v>
      </c>
      <c r="E56" s="21">
        <v>8.8</v>
      </c>
      <c r="F56" s="22">
        <f t="shared" si="7"/>
        <v>139.04000000000002</v>
      </c>
      <c r="G56" s="21">
        <v>10</v>
      </c>
      <c r="H56" s="22">
        <f t="shared" si="8"/>
        <v>158</v>
      </c>
      <c r="I56" s="47" t="s">
        <v>60</v>
      </c>
    </row>
    <row r="57" spans="1:9" ht="18" customHeight="1">
      <c r="A57" s="117" t="s">
        <v>76</v>
      </c>
      <c r="B57" s="118"/>
      <c r="C57" s="17"/>
      <c r="D57" s="17"/>
      <c r="E57" s="15"/>
      <c r="F57" s="15"/>
      <c r="G57" s="17"/>
      <c r="H57" s="15"/>
      <c r="I57" s="18"/>
    </row>
    <row r="58" spans="1:9" s="8" customFormat="1" ht="30.75" customHeight="1">
      <c r="A58" s="48">
        <v>1</v>
      </c>
      <c r="B58" s="79" t="s">
        <v>77</v>
      </c>
      <c r="C58" s="48">
        <v>13</v>
      </c>
      <c r="D58" s="48" t="s">
        <v>75</v>
      </c>
      <c r="E58" s="48">
        <v>9</v>
      </c>
      <c r="F58" s="22">
        <f>E58*C58</f>
        <v>117</v>
      </c>
      <c r="G58" s="48">
        <v>13</v>
      </c>
      <c r="H58" s="22">
        <f>G58*C58</f>
        <v>169</v>
      </c>
      <c r="I58" s="79" t="s">
        <v>78</v>
      </c>
    </row>
    <row r="59" spans="1:9" s="8" customFormat="1" ht="30.75" customHeight="1">
      <c r="A59" s="48">
        <v>2</v>
      </c>
      <c r="B59" s="79" t="s">
        <v>81</v>
      </c>
      <c r="C59" s="48">
        <f>20*2.5</f>
        <v>50</v>
      </c>
      <c r="D59" s="48" t="s">
        <v>75</v>
      </c>
      <c r="E59" s="48">
        <v>9</v>
      </c>
      <c r="F59" s="22">
        <f>E59*C59</f>
        <v>450</v>
      </c>
      <c r="G59" s="48">
        <v>13</v>
      </c>
      <c r="H59" s="22">
        <f>G59*C59</f>
        <v>650</v>
      </c>
      <c r="I59" s="79" t="s">
        <v>78</v>
      </c>
    </row>
    <row r="60" spans="1:9" ht="18.75" customHeight="1">
      <c r="A60" s="48">
        <v>3</v>
      </c>
      <c r="B60" s="25" t="s">
        <v>72</v>
      </c>
      <c r="C60" s="26">
        <v>13</v>
      </c>
      <c r="D60" s="21" t="s">
        <v>34</v>
      </c>
      <c r="E60" s="74">
        <v>30</v>
      </c>
      <c r="F60" s="22">
        <f>E60*C60</f>
        <v>390</v>
      </c>
      <c r="G60" s="26">
        <v>30</v>
      </c>
      <c r="H60" s="22">
        <f>G60*C60</f>
        <v>390</v>
      </c>
      <c r="I60" s="24" t="s">
        <v>63</v>
      </c>
    </row>
    <row r="61" spans="1:9" s="9" customFormat="1" ht="27.75" customHeight="1">
      <c r="A61" s="48">
        <v>4</v>
      </c>
      <c r="B61" s="20" t="s">
        <v>9</v>
      </c>
      <c r="C61" s="21">
        <v>13</v>
      </c>
      <c r="D61" s="21" t="s">
        <v>34</v>
      </c>
      <c r="E61" s="21">
        <v>8.8</v>
      </c>
      <c r="F61" s="22">
        <f>E61*C61</f>
        <v>114.4</v>
      </c>
      <c r="G61" s="21">
        <v>10</v>
      </c>
      <c r="H61" s="22">
        <f>G61*C61</f>
        <v>130</v>
      </c>
      <c r="I61" s="47" t="s">
        <v>60</v>
      </c>
    </row>
    <row r="62" spans="1:9" s="8" customFormat="1" ht="29.25" customHeight="1">
      <c r="A62" s="48">
        <v>5</v>
      </c>
      <c r="B62" s="20" t="s">
        <v>11</v>
      </c>
      <c r="C62" s="21">
        <v>50</v>
      </c>
      <c r="D62" s="21" t="s">
        <v>34</v>
      </c>
      <c r="E62" s="21">
        <v>8.8</v>
      </c>
      <c r="F62" s="22">
        <f>E62*C62</f>
        <v>440.00000000000006</v>
      </c>
      <c r="G62" s="21">
        <v>10</v>
      </c>
      <c r="H62" s="22">
        <f>G62*C62</f>
        <v>500</v>
      </c>
      <c r="I62" s="47" t="s">
        <v>60</v>
      </c>
    </row>
    <row r="63" spans="1:9" ht="18" customHeight="1">
      <c r="A63" s="117" t="s">
        <v>90</v>
      </c>
      <c r="B63" s="118"/>
      <c r="C63" s="17"/>
      <c r="D63" s="17"/>
      <c r="E63" s="15"/>
      <c r="F63" s="15"/>
      <c r="G63" s="17"/>
      <c r="H63" s="15"/>
      <c r="I63" s="18"/>
    </row>
    <row r="64" spans="1:9" s="8" customFormat="1" ht="30.75" customHeight="1">
      <c r="A64" s="48">
        <v>1</v>
      </c>
      <c r="B64" s="79" t="s">
        <v>77</v>
      </c>
      <c r="C64" s="48">
        <v>9.2</v>
      </c>
      <c r="D64" s="48" t="s">
        <v>75</v>
      </c>
      <c r="E64" s="48">
        <v>9</v>
      </c>
      <c r="F64" s="22">
        <f>E64*C64</f>
        <v>82.8</v>
      </c>
      <c r="G64" s="48">
        <v>13</v>
      </c>
      <c r="H64" s="22">
        <f>G64*C64</f>
        <v>119.6</v>
      </c>
      <c r="I64" s="79" t="s">
        <v>78</v>
      </c>
    </row>
    <row r="65" spans="1:9" s="8" customFormat="1" ht="30.75" customHeight="1">
      <c r="A65" s="48">
        <v>2</v>
      </c>
      <c r="B65" s="79" t="s">
        <v>81</v>
      </c>
      <c r="C65" s="48">
        <f>12.2*2.6</f>
        <v>31.72</v>
      </c>
      <c r="D65" s="48" t="s">
        <v>75</v>
      </c>
      <c r="E65" s="48">
        <v>9</v>
      </c>
      <c r="F65" s="22">
        <f>E65*C65</f>
        <v>285.48</v>
      </c>
      <c r="G65" s="48">
        <v>13</v>
      </c>
      <c r="H65" s="22">
        <f>G65*C65</f>
        <v>412.36</v>
      </c>
      <c r="I65" s="79" t="s">
        <v>78</v>
      </c>
    </row>
    <row r="66" spans="1:9" ht="24" customHeight="1">
      <c r="A66" s="48">
        <v>3</v>
      </c>
      <c r="B66" s="25" t="s">
        <v>62</v>
      </c>
      <c r="C66" s="26">
        <v>9.2</v>
      </c>
      <c r="D66" s="21" t="s">
        <v>34</v>
      </c>
      <c r="E66" s="74">
        <v>45</v>
      </c>
      <c r="F66" s="22">
        <f>E66*C66</f>
        <v>413.99999999999994</v>
      </c>
      <c r="G66" s="26">
        <v>45</v>
      </c>
      <c r="H66" s="22">
        <f>G66*C66</f>
        <v>413.99999999999994</v>
      </c>
      <c r="I66" s="24" t="s">
        <v>73</v>
      </c>
    </row>
    <row r="67" spans="1:9" s="9" customFormat="1" ht="27.75" customHeight="1">
      <c r="A67" s="48">
        <v>4</v>
      </c>
      <c r="B67" s="20" t="s">
        <v>9</v>
      </c>
      <c r="C67" s="21">
        <v>9.2</v>
      </c>
      <c r="D67" s="21" t="s">
        <v>34</v>
      </c>
      <c r="E67" s="21">
        <v>8.8</v>
      </c>
      <c r="F67" s="22">
        <f>E67*C67</f>
        <v>80.96</v>
      </c>
      <c r="G67" s="21">
        <v>10</v>
      </c>
      <c r="H67" s="22">
        <f>G67*C67</f>
        <v>92</v>
      </c>
      <c r="I67" s="47" t="s">
        <v>60</v>
      </c>
    </row>
    <row r="68" spans="1:9" s="8" customFormat="1" ht="29.25" customHeight="1">
      <c r="A68" s="48">
        <v>5</v>
      </c>
      <c r="B68" s="20" t="s">
        <v>11</v>
      </c>
      <c r="C68" s="21">
        <v>31.72</v>
      </c>
      <c r="D68" s="21" t="s">
        <v>34</v>
      </c>
      <c r="E68" s="21">
        <v>8.8</v>
      </c>
      <c r="F68" s="22">
        <f>E68*C68</f>
        <v>279.136</v>
      </c>
      <c r="G68" s="21">
        <v>10</v>
      </c>
      <c r="H68" s="22">
        <f>G68*C68</f>
        <v>317.2</v>
      </c>
      <c r="I68" s="47" t="s">
        <v>60</v>
      </c>
    </row>
    <row r="69" spans="1:9" ht="18" customHeight="1">
      <c r="A69" s="117" t="s">
        <v>91</v>
      </c>
      <c r="B69" s="118"/>
      <c r="C69" s="17"/>
      <c r="D69" s="17"/>
      <c r="E69" s="15"/>
      <c r="F69" s="15"/>
      <c r="G69" s="17"/>
      <c r="H69" s="15"/>
      <c r="I69" s="18"/>
    </row>
    <row r="70" spans="1:9" s="8" customFormat="1" ht="30.75" customHeight="1">
      <c r="A70" s="48">
        <v>1</v>
      </c>
      <c r="B70" s="79" t="s">
        <v>77</v>
      </c>
      <c r="C70" s="48">
        <v>9.7</v>
      </c>
      <c r="D70" s="48" t="s">
        <v>75</v>
      </c>
      <c r="E70" s="48">
        <v>9</v>
      </c>
      <c r="F70" s="22">
        <f>E70*C70</f>
        <v>87.3</v>
      </c>
      <c r="G70" s="48">
        <v>13</v>
      </c>
      <c r="H70" s="22">
        <f>G70*C70</f>
        <v>126.1</v>
      </c>
      <c r="I70" s="79" t="s">
        <v>78</v>
      </c>
    </row>
    <row r="71" spans="1:9" s="8" customFormat="1" ht="30.75" customHeight="1">
      <c r="A71" s="48">
        <v>2</v>
      </c>
      <c r="B71" s="79" t="s">
        <v>81</v>
      </c>
      <c r="C71" s="48">
        <f>12.5*2.5</f>
        <v>31.25</v>
      </c>
      <c r="D71" s="48" t="s">
        <v>75</v>
      </c>
      <c r="E71" s="48">
        <v>9</v>
      </c>
      <c r="F71" s="22">
        <f>E71*C71</f>
        <v>281.25</v>
      </c>
      <c r="G71" s="48">
        <v>13</v>
      </c>
      <c r="H71" s="22">
        <f>G71*C71</f>
        <v>406.25</v>
      </c>
      <c r="I71" s="79" t="s">
        <v>78</v>
      </c>
    </row>
    <row r="72" spans="1:9" ht="24" customHeight="1">
      <c r="A72" s="48">
        <v>3</v>
      </c>
      <c r="B72" s="25" t="s">
        <v>62</v>
      </c>
      <c r="C72" s="26">
        <v>9.7</v>
      </c>
      <c r="D72" s="21" t="s">
        <v>34</v>
      </c>
      <c r="E72" s="74">
        <v>45</v>
      </c>
      <c r="F72" s="22">
        <f>E72*C72</f>
        <v>436.49999999999994</v>
      </c>
      <c r="G72" s="26">
        <v>45</v>
      </c>
      <c r="H72" s="22">
        <f>G72*C72</f>
        <v>436.49999999999994</v>
      </c>
      <c r="I72" s="24" t="s">
        <v>73</v>
      </c>
    </row>
    <row r="73" spans="1:9" s="9" customFormat="1" ht="27.75" customHeight="1">
      <c r="A73" s="48">
        <v>4</v>
      </c>
      <c r="B73" s="20" t="s">
        <v>9</v>
      </c>
      <c r="C73" s="21">
        <v>9.7</v>
      </c>
      <c r="D73" s="21" t="s">
        <v>34</v>
      </c>
      <c r="E73" s="21">
        <v>8.8</v>
      </c>
      <c r="F73" s="22">
        <f>E73*C73</f>
        <v>85.36</v>
      </c>
      <c r="G73" s="21">
        <v>10</v>
      </c>
      <c r="H73" s="22">
        <f>G73*C73</f>
        <v>97</v>
      </c>
      <c r="I73" s="47" t="s">
        <v>60</v>
      </c>
    </row>
    <row r="74" spans="1:9" s="8" customFormat="1" ht="29.25" customHeight="1">
      <c r="A74" s="48">
        <v>5</v>
      </c>
      <c r="B74" s="20" t="s">
        <v>11</v>
      </c>
      <c r="C74" s="21">
        <v>31.25</v>
      </c>
      <c r="D74" s="21" t="s">
        <v>34</v>
      </c>
      <c r="E74" s="21">
        <v>8.8</v>
      </c>
      <c r="F74" s="22">
        <f>E74*C74</f>
        <v>275</v>
      </c>
      <c r="G74" s="21">
        <v>10</v>
      </c>
      <c r="H74" s="22">
        <f>G74*C74</f>
        <v>312.5</v>
      </c>
      <c r="I74" s="47" t="s">
        <v>60</v>
      </c>
    </row>
    <row r="75" spans="1:9" ht="18" customHeight="1">
      <c r="A75" s="117" t="s">
        <v>92</v>
      </c>
      <c r="B75" s="118"/>
      <c r="C75" s="17"/>
      <c r="D75" s="17"/>
      <c r="E75" s="15"/>
      <c r="F75" s="15"/>
      <c r="G75" s="17"/>
      <c r="H75" s="15"/>
      <c r="I75" s="18"/>
    </row>
    <row r="76" spans="1:9" s="8" customFormat="1" ht="30.75" customHeight="1">
      <c r="A76" s="48">
        <v>1</v>
      </c>
      <c r="B76" s="79" t="s">
        <v>77</v>
      </c>
      <c r="C76" s="48">
        <v>7.1</v>
      </c>
      <c r="D76" s="48" t="s">
        <v>75</v>
      </c>
      <c r="E76" s="48">
        <v>9</v>
      </c>
      <c r="F76" s="22">
        <f>E76*C76</f>
        <v>63.9</v>
      </c>
      <c r="G76" s="48">
        <v>13</v>
      </c>
      <c r="H76" s="22">
        <f>G76*C76</f>
        <v>92.3</v>
      </c>
      <c r="I76" s="79" t="s">
        <v>78</v>
      </c>
    </row>
    <row r="77" spans="1:9" s="8" customFormat="1" ht="30.75" customHeight="1">
      <c r="A77" s="48">
        <v>2</v>
      </c>
      <c r="B77" s="79" t="s">
        <v>81</v>
      </c>
      <c r="C77" s="48">
        <f>11*2.6</f>
        <v>28.6</v>
      </c>
      <c r="D77" s="48" t="s">
        <v>75</v>
      </c>
      <c r="E77" s="48">
        <v>9</v>
      </c>
      <c r="F77" s="22">
        <f>E77*C77</f>
        <v>257.40000000000003</v>
      </c>
      <c r="G77" s="48">
        <v>13</v>
      </c>
      <c r="H77" s="22">
        <f>G77*C77</f>
        <v>371.8</v>
      </c>
      <c r="I77" s="79" t="s">
        <v>78</v>
      </c>
    </row>
    <row r="78" spans="1:9" ht="24" customHeight="1">
      <c r="A78" s="48">
        <v>3</v>
      </c>
      <c r="B78" s="25" t="s">
        <v>62</v>
      </c>
      <c r="C78" s="26">
        <v>7.1</v>
      </c>
      <c r="D78" s="21" t="s">
        <v>34</v>
      </c>
      <c r="E78" s="74">
        <v>45</v>
      </c>
      <c r="F78" s="22">
        <f>E78*C78</f>
        <v>319.5</v>
      </c>
      <c r="G78" s="26">
        <v>45</v>
      </c>
      <c r="H78" s="22">
        <f>G78*C78</f>
        <v>319.5</v>
      </c>
      <c r="I78" s="24" t="s">
        <v>73</v>
      </c>
    </row>
    <row r="79" spans="1:9" s="9" customFormat="1" ht="27.75" customHeight="1">
      <c r="A79" s="48">
        <v>4</v>
      </c>
      <c r="B79" s="20" t="s">
        <v>9</v>
      </c>
      <c r="C79" s="21">
        <v>7.1</v>
      </c>
      <c r="D79" s="21" t="s">
        <v>34</v>
      </c>
      <c r="E79" s="21">
        <v>8.8</v>
      </c>
      <c r="F79" s="22">
        <f>E79*C79</f>
        <v>62.480000000000004</v>
      </c>
      <c r="G79" s="21">
        <v>10</v>
      </c>
      <c r="H79" s="22">
        <f>G79*C79</f>
        <v>71</v>
      </c>
      <c r="I79" s="47" t="s">
        <v>60</v>
      </c>
    </row>
    <row r="80" spans="1:9" s="8" customFormat="1" ht="29.25" customHeight="1">
      <c r="A80" s="48">
        <v>5</v>
      </c>
      <c r="B80" s="20" t="s">
        <v>11</v>
      </c>
      <c r="C80" s="21">
        <v>28.6</v>
      </c>
      <c r="D80" s="21" t="s">
        <v>34</v>
      </c>
      <c r="E80" s="21">
        <v>8.8</v>
      </c>
      <c r="F80" s="22">
        <f>E80*C80</f>
        <v>251.68000000000004</v>
      </c>
      <c r="G80" s="21">
        <v>10</v>
      </c>
      <c r="H80" s="22">
        <f>G80*C80</f>
        <v>286</v>
      </c>
      <c r="I80" s="47" t="s">
        <v>60</v>
      </c>
    </row>
    <row r="81" spans="1:30" s="13" customFormat="1" ht="19.5" customHeight="1">
      <c r="A81" s="117" t="s">
        <v>108</v>
      </c>
      <c r="B81" s="118"/>
      <c r="C81" s="15"/>
      <c r="D81" s="15"/>
      <c r="E81" s="17"/>
      <c r="F81" s="15"/>
      <c r="G81" s="17"/>
      <c r="H81" s="15"/>
      <c r="I81" s="18"/>
      <c r="J81" s="8"/>
      <c r="K81" s="8"/>
      <c r="L81" s="8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</row>
    <row r="82" spans="1:30" s="13" customFormat="1" ht="37.5" customHeight="1">
      <c r="A82" s="48">
        <v>1</v>
      </c>
      <c r="B82" s="20" t="s">
        <v>12</v>
      </c>
      <c r="C82" s="19">
        <v>11.9</v>
      </c>
      <c r="D82" s="21" t="s">
        <v>10</v>
      </c>
      <c r="E82" s="21">
        <v>9</v>
      </c>
      <c r="F82" s="22">
        <f aca="true" t="shared" si="9" ref="F82:F87">E82*C82</f>
        <v>107.10000000000001</v>
      </c>
      <c r="G82" s="21">
        <v>22</v>
      </c>
      <c r="H82" s="22">
        <f aca="true" t="shared" si="10" ref="H82:H87">G82*C82</f>
        <v>261.8</v>
      </c>
      <c r="I82" s="24" t="s">
        <v>35</v>
      </c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</row>
    <row r="83" spans="1:30" s="13" customFormat="1" ht="38.25" customHeight="1">
      <c r="A83" s="19">
        <v>2</v>
      </c>
      <c r="B83" s="20" t="s">
        <v>14</v>
      </c>
      <c r="C83" s="19">
        <f>14*2.5</f>
        <v>35</v>
      </c>
      <c r="D83" s="21" t="s">
        <v>10</v>
      </c>
      <c r="E83" s="21">
        <v>9</v>
      </c>
      <c r="F83" s="22">
        <f t="shared" si="9"/>
        <v>315</v>
      </c>
      <c r="G83" s="21">
        <v>22</v>
      </c>
      <c r="H83" s="22">
        <f t="shared" si="10"/>
        <v>770</v>
      </c>
      <c r="I83" s="23" t="s">
        <v>36</v>
      </c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</row>
    <row r="84" spans="1:30" s="14" customFormat="1" ht="15.75" customHeight="1">
      <c r="A84" s="48">
        <v>3</v>
      </c>
      <c r="B84" s="27" t="s">
        <v>37</v>
      </c>
      <c r="C84" s="28">
        <f>11.9*1.1</f>
        <v>13.090000000000002</v>
      </c>
      <c r="D84" s="29" t="s">
        <v>34</v>
      </c>
      <c r="E84" s="28">
        <v>60</v>
      </c>
      <c r="F84" s="26">
        <f t="shared" si="9"/>
        <v>785.4000000000001</v>
      </c>
      <c r="G84" s="28">
        <v>25</v>
      </c>
      <c r="H84" s="21">
        <f t="shared" si="10"/>
        <v>327.25000000000006</v>
      </c>
      <c r="I84" s="30" t="s">
        <v>41</v>
      </c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</row>
    <row r="85" spans="1:30" ht="14.25" customHeight="1">
      <c r="A85" s="19">
        <v>4</v>
      </c>
      <c r="B85" s="31" t="s">
        <v>15</v>
      </c>
      <c r="C85" s="21">
        <f>11.9*1.3</f>
        <v>15.47</v>
      </c>
      <c r="D85" s="21" t="s">
        <v>10</v>
      </c>
      <c r="E85" s="19">
        <v>35</v>
      </c>
      <c r="F85" s="22">
        <f t="shared" si="9"/>
        <v>541.45</v>
      </c>
      <c r="G85" s="19">
        <v>30</v>
      </c>
      <c r="H85" s="22">
        <f t="shared" si="10"/>
        <v>464.1</v>
      </c>
      <c r="I85" s="20" t="s">
        <v>42</v>
      </c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</row>
    <row r="86" spans="1:9" s="9" customFormat="1" ht="15" customHeight="1">
      <c r="A86" s="48">
        <v>5</v>
      </c>
      <c r="B86" s="20" t="s">
        <v>44</v>
      </c>
      <c r="C86" s="19">
        <v>1</v>
      </c>
      <c r="D86" s="21" t="s">
        <v>45</v>
      </c>
      <c r="E86" s="21">
        <v>65</v>
      </c>
      <c r="F86" s="22">
        <f t="shared" si="9"/>
        <v>65</v>
      </c>
      <c r="G86" s="21">
        <v>50</v>
      </c>
      <c r="H86" s="22">
        <f t="shared" si="10"/>
        <v>50</v>
      </c>
      <c r="I86" s="20" t="s">
        <v>46</v>
      </c>
    </row>
    <row r="87" spans="1:9" s="9" customFormat="1" ht="13.5" customHeight="1">
      <c r="A87" s="19">
        <v>6</v>
      </c>
      <c r="B87" s="20" t="s">
        <v>109</v>
      </c>
      <c r="C87" s="19">
        <v>11.9</v>
      </c>
      <c r="D87" s="26" t="s">
        <v>10</v>
      </c>
      <c r="E87" s="21">
        <v>30</v>
      </c>
      <c r="F87" s="22">
        <f t="shared" si="9"/>
        <v>357</v>
      </c>
      <c r="G87" s="21">
        <v>30</v>
      </c>
      <c r="H87" s="22">
        <f t="shared" si="10"/>
        <v>357</v>
      </c>
      <c r="I87" s="23" t="s">
        <v>107</v>
      </c>
    </row>
    <row r="88" spans="1:30" s="13" customFormat="1" ht="19.5" customHeight="1">
      <c r="A88" s="117" t="s">
        <v>113</v>
      </c>
      <c r="B88" s="118"/>
      <c r="C88" s="15"/>
      <c r="D88" s="15"/>
      <c r="E88" s="17"/>
      <c r="F88" s="15"/>
      <c r="G88" s="17"/>
      <c r="H88" s="15"/>
      <c r="I88" s="18"/>
      <c r="J88" s="8"/>
      <c r="K88" s="8"/>
      <c r="L88" s="8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</row>
    <row r="89" spans="1:9" s="8" customFormat="1" ht="30.75" customHeight="1">
      <c r="A89" s="48">
        <v>1</v>
      </c>
      <c r="B89" s="79" t="s">
        <v>114</v>
      </c>
      <c r="C89" s="48">
        <v>1</v>
      </c>
      <c r="D89" s="48" t="s">
        <v>64</v>
      </c>
      <c r="E89" s="48">
        <v>4800</v>
      </c>
      <c r="F89" s="22">
        <f>E89*C89</f>
        <v>4800</v>
      </c>
      <c r="G89" s="48">
        <v>5400</v>
      </c>
      <c r="H89" s="22">
        <f>G89*C89</f>
        <v>5400</v>
      </c>
      <c r="I89" s="79" t="s">
        <v>115</v>
      </c>
    </row>
    <row r="90" spans="1:9" s="8" customFormat="1" ht="30.75" customHeight="1">
      <c r="A90" s="48">
        <v>2</v>
      </c>
      <c r="B90" s="79" t="s">
        <v>122</v>
      </c>
      <c r="C90" s="48">
        <v>1</v>
      </c>
      <c r="D90" s="48" t="s">
        <v>64</v>
      </c>
      <c r="E90" s="48">
        <v>1300</v>
      </c>
      <c r="F90" s="22">
        <f>E90*C90</f>
        <v>1300</v>
      </c>
      <c r="G90" s="48">
        <v>800</v>
      </c>
      <c r="H90" s="22">
        <f>G90*C90</f>
        <v>800</v>
      </c>
      <c r="I90" s="79" t="s">
        <v>115</v>
      </c>
    </row>
    <row r="91" spans="1:12" s="64" customFormat="1" ht="17.25" customHeight="1">
      <c r="A91" s="60"/>
      <c r="B91" s="65" t="s">
        <v>53</v>
      </c>
      <c r="C91" s="121" t="s">
        <v>52</v>
      </c>
      <c r="D91" s="122"/>
      <c r="E91" s="123"/>
      <c r="F91" s="62">
        <f>SUM(F9:F90)</f>
        <v>48702.69600000002</v>
      </c>
      <c r="G91" s="60" t="s">
        <v>51</v>
      </c>
      <c r="H91" s="62">
        <f>SUM(H9:H90)</f>
        <v>49216.82000000001</v>
      </c>
      <c r="I91" s="61" t="s">
        <v>50</v>
      </c>
      <c r="J91" s="63"/>
      <c r="K91" s="63"/>
      <c r="L91" s="63"/>
    </row>
    <row r="92" spans="1:30" s="58" customFormat="1" ht="18" customHeight="1">
      <c r="A92" s="50" t="s">
        <v>55</v>
      </c>
      <c r="B92" s="55" t="s">
        <v>21</v>
      </c>
      <c r="C92" s="111" t="s">
        <v>22</v>
      </c>
      <c r="D92" s="112"/>
      <c r="E92" s="113"/>
      <c r="F92" s="114">
        <f>(H91+F91)*0.08</f>
        <v>7833.561280000003</v>
      </c>
      <c r="G92" s="115"/>
      <c r="H92" s="116"/>
      <c r="I92" s="56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  <c r="AA92" s="57"/>
      <c r="AB92" s="57"/>
      <c r="AC92" s="57"/>
      <c r="AD92" s="57"/>
    </row>
    <row r="93" spans="1:256" s="58" customFormat="1" ht="18" customHeight="1">
      <c r="A93" s="50" t="s">
        <v>57</v>
      </c>
      <c r="B93" s="55" t="s">
        <v>23</v>
      </c>
      <c r="C93" s="111" t="s">
        <v>47</v>
      </c>
      <c r="D93" s="112"/>
      <c r="E93" s="113"/>
      <c r="F93" s="114">
        <f>(F91+H91)*0.17</f>
        <v>16646.317720000006</v>
      </c>
      <c r="G93" s="115"/>
      <c r="H93" s="116"/>
      <c r="I93" s="59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  <c r="HK93" s="57"/>
      <c r="HL93" s="57"/>
      <c r="HM93" s="57"/>
      <c r="HN93" s="57"/>
      <c r="HO93" s="57"/>
      <c r="HP93" s="57"/>
      <c r="HQ93" s="57"/>
      <c r="HR93" s="57"/>
      <c r="HS93" s="57"/>
      <c r="HT93" s="57"/>
      <c r="HU93" s="57"/>
      <c r="HV93" s="57"/>
      <c r="HW93" s="57"/>
      <c r="HX93" s="57"/>
      <c r="HY93" s="57"/>
      <c r="HZ93" s="57"/>
      <c r="IA93" s="57"/>
      <c r="IB93" s="57"/>
      <c r="IC93" s="57"/>
      <c r="ID93" s="57"/>
      <c r="IE93" s="57"/>
      <c r="IF93" s="57"/>
      <c r="IG93" s="57"/>
      <c r="IH93" s="57"/>
      <c r="II93" s="57"/>
      <c r="IJ93" s="57"/>
      <c r="IK93" s="57"/>
      <c r="IL93" s="57"/>
      <c r="IM93" s="57"/>
      <c r="IN93" s="57"/>
      <c r="IO93" s="57"/>
      <c r="IP93" s="57"/>
      <c r="IQ93" s="57"/>
      <c r="IR93" s="57"/>
      <c r="IS93" s="57"/>
      <c r="IT93" s="57"/>
      <c r="IU93" s="57"/>
      <c r="IV93" s="57"/>
    </row>
    <row r="94" spans="1:30" s="10" customFormat="1" ht="18" customHeight="1">
      <c r="A94" s="33" t="s">
        <v>56</v>
      </c>
      <c r="B94" s="34" t="s">
        <v>16</v>
      </c>
      <c r="C94" s="35"/>
      <c r="D94" s="35"/>
      <c r="E94" s="35"/>
      <c r="F94" s="35"/>
      <c r="G94" s="35"/>
      <c r="H94" s="35"/>
      <c r="I94" s="36"/>
      <c r="J94" s="11"/>
      <c r="K94" s="11"/>
      <c r="L94" s="11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</row>
    <row r="95" spans="1:30" s="10" customFormat="1" ht="26.25" customHeight="1">
      <c r="A95" s="26">
        <v>1</v>
      </c>
      <c r="B95" s="25" t="s">
        <v>17</v>
      </c>
      <c r="C95" s="26">
        <v>1</v>
      </c>
      <c r="D95" s="26" t="s">
        <v>13</v>
      </c>
      <c r="E95" s="26">
        <v>0</v>
      </c>
      <c r="F95" s="21">
        <f>E95*C95</f>
        <v>0</v>
      </c>
      <c r="G95" s="26">
        <v>500</v>
      </c>
      <c r="H95" s="21">
        <f>G95</f>
        <v>500</v>
      </c>
      <c r="I95" s="54" t="s">
        <v>49</v>
      </c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</row>
    <row r="96" spans="1:30" s="10" customFormat="1" ht="24.75" customHeight="1">
      <c r="A96" s="26">
        <v>2</v>
      </c>
      <c r="B96" s="25" t="s">
        <v>18</v>
      </c>
      <c r="C96" s="26">
        <v>1</v>
      </c>
      <c r="D96" s="26" t="s">
        <v>13</v>
      </c>
      <c r="E96" s="26">
        <v>0</v>
      </c>
      <c r="F96" s="21">
        <f>E96*C96</f>
        <v>0</v>
      </c>
      <c r="G96" s="26">
        <v>300</v>
      </c>
      <c r="H96" s="21">
        <f>G96</f>
        <v>300</v>
      </c>
      <c r="I96" s="32" t="s">
        <v>116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</row>
    <row r="97" spans="1:30" s="10" customFormat="1" ht="24.75" customHeight="1">
      <c r="A97" s="26">
        <v>3</v>
      </c>
      <c r="B97" s="25" t="s">
        <v>19</v>
      </c>
      <c r="C97" s="26">
        <v>1</v>
      </c>
      <c r="D97" s="26" t="s">
        <v>13</v>
      </c>
      <c r="E97" s="26">
        <v>0</v>
      </c>
      <c r="F97" s="21">
        <v>0</v>
      </c>
      <c r="G97" s="26">
        <v>240</v>
      </c>
      <c r="H97" s="21">
        <f>G97</f>
        <v>240</v>
      </c>
      <c r="I97" s="32" t="s">
        <v>20</v>
      </c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  <c r="AA97" s="12"/>
      <c r="AB97" s="12"/>
      <c r="AC97" s="12"/>
      <c r="AD97" s="12"/>
    </row>
    <row r="98" spans="1:17" ht="18" customHeight="1">
      <c r="A98" s="66" t="s">
        <v>66</v>
      </c>
      <c r="B98" s="67" t="s">
        <v>67</v>
      </c>
      <c r="C98" s="68"/>
      <c r="D98" s="68"/>
      <c r="E98" s="68"/>
      <c r="F98" s="69"/>
      <c r="G98" s="69"/>
      <c r="H98" s="69"/>
      <c r="I98" s="70"/>
      <c r="J98" s="11"/>
      <c r="K98" s="58"/>
      <c r="L98" s="58"/>
      <c r="M98" s="58"/>
      <c r="N98" s="58"/>
      <c r="O98" s="58"/>
      <c r="P98" s="58"/>
      <c r="Q98" s="58"/>
    </row>
    <row r="99" spans="1:30" s="10" customFormat="1" ht="51" customHeight="1">
      <c r="A99" s="26">
        <v>1</v>
      </c>
      <c r="B99" s="77" t="s">
        <v>106</v>
      </c>
      <c r="C99" s="26">
        <v>1</v>
      </c>
      <c r="D99" s="78" t="s">
        <v>68</v>
      </c>
      <c r="E99" s="26">
        <v>800</v>
      </c>
      <c r="F99" s="21">
        <f>C99*E99</f>
        <v>800</v>
      </c>
      <c r="G99" s="26">
        <v>400</v>
      </c>
      <c r="H99" s="21">
        <f>C99*G99</f>
        <v>400</v>
      </c>
      <c r="I99" s="77" t="s">
        <v>71</v>
      </c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  <c r="AA99" s="12"/>
      <c r="AB99" s="12"/>
      <c r="AC99" s="12"/>
      <c r="AD99" s="12"/>
    </row>
    <row r="100" spans="1:30" s="10" customFormat="1" ht="51" customHeight="1">
      <c r="A100" s="26">
        <v>2</v>
      </c>
      <c r="B100" s="77" t="s">
        <v>110</v>
      </c>
      <c r="C100" s="26">
        <v>1</v>
      </c>
      <c r="D100" s="78" t="s">
        <v>68</v>
      </c>
      <c r="E100" s="26">
        <v>300</v>
      </c>
      <c r="F100" s="21">
        <f>C100*E100</f>
        <v>300</v>
      </c>
      <c r="G100" s="26">
        <v>480</v>
      </c>
      <c r="H100" s="21">
        <f>C100*G100</f>
        <v>480</v>
      </c>
      <c r="I100" s="77" t="s">
        <v>69</v>
      </c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</row>
    <row r="101" spans="1:30" s="10" customFormat="1" ht="111" customHeight="1">
      <c r="A101" s="26">
        <v>3</v>
      </c>
      <c r="B101" s="75" t="s">
        <v>111</v>
      </c>
      <c r="C101" s="26">
        <v>297</v>
      </c>
      <c r="D101" s="52" t="s">
        <v>10</v>
      </c>
      <c r="E101" s="26">
        <v>35</v>
      </c>
      <c r="F101" s="21">
        <f>C101*E101</f>
        <v>10395</v>
      </c>
      <c r="G101" s="26">
        <v>25</v>
      </c>
      <c r="H101" s="21">
        <f>C101*G101</f>
        <v>7425</v>
      </c>
      <c r="I101" s="51" t="s">
        <v>70</v>
      </c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</row>
    <row r="102" spans="1:256" ht="15.75" customHeight="1">
      <c r="A102" s="71" t="s">
        <v>58</v>
      </c>
      <c r="B102" s="72" t="s">
        <v>59</v>
      </c>
      <c r="C102" s="103" t="s">
        <v>24</v>
      </c>
      <c r="D102" s="104"/>
      <c r="E102" s="105"/>
      <c r="F102" s="106">
        <f>SUM(F99:F101,H98:H101,H95:H97,F91,H91,F92:H93)</f>
        <v>143239.39500000005</v>
      </c>
      <c r="G102" s="107"/>
      <c r="H102" s="108"/>
      <c r="I102" s="73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  <c r="AO102" s="12"/>
      <c r="AP102" s="12"/>
      <c r="AQ102" s="12"/>
      <c r="AR102" s="12"/>
      <c r="AS102" s="12"/>
      <c r="AT102" s="12"/>
      <c r="AU102" s="12"/>
      <c r="AV102" s="12"/>
      <c r="AW102" s="12"/>
      <c r="AX102" s="12"/>
      <c r="AY102" s="12"/>
      <c r="AZ102" s="12"/>
      <c r="BA102" s="12"/>
      <c r="BB102" s="12"/>
      <c r="BC102" s="12"/>
      <c r="BD102" s="12"/>
      <c r="BE102" s="12"/>
      <c r="BF102" s="12"/>
      <c r="BG102" s="12"/>
      <c r="BH102" s="12"/>
      <c r="BI102" s="12"/>
      <c r="BJ102" s="12"/>
      <c r="BK102" s="12"/>
      <c r="BL102" s="12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  <c r="CB102" s="12"/>
      <c r="CC102" s="12"/>
      <c r="CD102" s="12"/>
      <c r="CE102" s="12"/>
      <c r="CF102" s="12"/>
      <c r="CG102" s="12"/>
      <c r="CH102" s="12"/>
      <c r="CI102" s="12"/>
      <c r="CJ102" s="12"/>
      <c r="CK102" s="12"/>
      <c r="CL102" s="12"/>
      <c r="CM102" s="12"/>
      <c r="CN102" s="12"/>
      <c r="CO102" s="12"/>
      <c r="CP102" s="12"/>
      <c r="CQ102" s="12"/>
      <c r="CR102" s="12"/>
      <c r="CS102" s="12"/>
      <c r="CT102" s="12"/>
      <c r="CU102" s="12"/>
      <c r="CV102" s="12"/>
      <c r="CW102" s="12"/>
      <c r="CX102" s="12"/>
      <c r="CY102" s="12"/>
      <c r="CZ102" s="12"/>
      <c r="DA102" s="12"/>
      <c r="DB102" s="12"/>
      <c r="DC102" s="12"/>
      <c r="DD102" s="12"/>
      <c r="DE102" s="12"/>
      <c r="DF102" s="12"/>
      <c r="DG102" s="12"/>
      <c r="DH102" s="12"/>
      <c r="DI102" s="12"/>
      <c r="DJ102" s="12"/>
      <c r="DK102" s="12"/>
      <c r="DL102" s="12"/>
      <c r="DM102" s="12"/>
      <c r="DN102" s="12"/>
      <c r="DO102" s="12"/>
      <c r="DP102" s="12"/>
      <c r="DQ102" s="12"/>
      <c r="DR102" s="12"/>
      <c r="DS102" s="12"/>
      <c r="DT102" s="12"/>
      <c r="DU102" s="12"/>
      <c r="DV102" s="12"/>
      <c r="DW102" s="12"/>
      <c r="DX102" s="12"/>
      <c r="DY102" s="12"/>
      <c r="DZ102" s="12"/>
      <c r="EA102" s="12"/>
      <c r="EB102" s="12"/>
      <c r="EC102" s="12"/>
      <c r="ED102" s="12"/>
      <c r="EE102" s="12"/>
      <c r="EF102" s="12"/>
      <c r="EG102" s="12"/>
      <c r="EH102" s="12"/>
      <c r="EI102" s="12"/>
      <c r="EJ102" s="12"/>
      <c r="EK102" s="12"/>
      <c r="EL102" s="12"/>
      <c r="EM102" s="12"/>
      <c r="EN102" s="12"/>
      <c r="EO102" s="12"/>
      <c r="EP102" s="12"/>
      <c r="EQ102" s="12"/>
      <c r="ER102" s="12"/>
      <c r="ES102" s="12"/>
      <c r="ET102" s="12"/>
      <c r="EU102" s="12"/>
      <c r="EV102" s="12"/>
      <c r="EW102" s="12"/>
      <c r="EX102" s="12"/>
      <c r="EY102" s="12"/>
      <c r="EZ102" s="12"/>
      <c r="FA102" s="12"/>
      <c r="FB102" s="12"/>
      <c r="FC102" s="12"/>
      <c r="FD102" s="12"/>
      <c r="FE102" s="12"/>
      <c r="FF102" s="12"/>
      <c r="FG102" s="12"/>
      <c r="FH102" s="12"/>
      <c r="FI102" s="12"/>
      <c r="FJ102" s="12"/>
      <c r="FK102" s="12"/>
      <c r="FL102" s="12"/>
      <c r="FM102" s="12"/>
      <c r="FN102" s="12"/>
      <c r="FO102" s="12"/>
      <c r="FP102" s="12"/>
      <c r="FQ102" s="12"/>
      <c r="FR102" s="12"/>
      <c r="FS102" s="12"/>
      <c r="FT102" s="12"/>
      <c r="FU102" s="12"/>
      <c r="FV102" s="12"/>
      <c r="FW102" s="12"/>
      <c r="FX102" s="12"/>
      <c r="FY102" s="12"/>
      <c r="FZ102" s="12"/>
      <c r="GA102" s="12"/>
      <c r="GB102" s="12"/>
      <c r="GC102" s="12"/>
      <c r="GD102" s="12"/>
      <c r="GE102" s="12"/>
      <c r="GF102" s="12"/>
      <c r="GG102" s="12"/>
      <c r="GH102" s="12"/>
      <c r="GI102" s="12"/>
      <c r="GJ102" s="12"/>
      <c r="GK102" s="12"/>
      <c r="GL102" s="12"/>
      <c r="GM102" s="12"/>
      <c r="GN102" s="12"/>
      <c r="GO102" s="12"/>
      <c r="GP102" s="12"/>
      <c r="GQ102" s="12"/>
      <c r="GR102" s="12"/>
      <c r="GS102" s="12"/>
      <c r="GT102" s="12"/>
      <c r="GU102" s="12"/>
      <c r="GV102" s="12"/>
      <c r="GW102" s="12"/>
      <c r="GX102" s="12"/>
      <c r="GY102" s="12"/>
      <c r="GZ102" s="12"/>
      <c r="HA102" s="12"/>
      <c r="HB102" s="12"/>
      <c r="HC102" s="12"/>
      <c r="HD102" s="12"/>
      <c r="HE102" s="12"/>
      <c r="HF102" s="12"/>
      <c r="HG102" s="12"/>
      <c r="HH102" s="12"/>
      <c r="HI102" s="12"/>
      <c r="HJ102" s="12"/>
      <c r="HK102" s="12"/>
      <c r="HL102" s="12"/>
      <c r="HM102" s="12"/>
      <c r="HN102" s="12"/>
      <c r="HO102" s="12"/>
      <c r="HP102" s="12"/>
      <c r="HQ102" s="12"/>
      <c r="HR102" s="12"/>
      <c r="HS102" s="12"/>
      <c r="HT102" s="12"/>
      <c r="HU102" s="12"/>
      <c r="HV102" s="12"/>
      <c r="HW102" s="12"/>
      <c r="HX102" s="12"/>
      <c r="HY102" s="12"/>
      <c r="HZ102" s="12"/>
      <c r="IA102" s="12"/>
      <c r="IB102" s="12"/>
      <c r="IC102" s="12"/>
      <c r="ID102" s="12"/>
      <c r="IE102" s="12"/>
      <c r="IF102" s="12"/>
      <c r="IG102" s="12"/>
      <c r="IH102" s="12"/>
      <c r="II102" s="12"/>
      <c r="IJ102" s="12"/>
      <c r="IK102" s="12"/>
      <c r="IL102" s="12"/>
      <c r="IM102" s="12"/>
      <c r="IN102" s="12"/>
      <c r="IO102" s="12"/>
      <c r="IP102" s="12"/>
      <c r="IQ102" s="12"/>
      <c r="IR102" s="12"/>
      <c r="IS102" s="12"/>
      <c r="IT102" s="12"/>
      <c r="IU102" s="12"/>
      <c r="IV102" s="12"/>
    </row>
    <row r="103" spans="1:256" s="11" customFormat="1" ht="14.25">
      <c r="A103" s="37" t="s">
        <v>25</v>
      </c>
      <c r="B103" s="38"/>
      <c r="C103" s="37"/>
      <c r="D103" s="37"/>
      <c r="E103" s="39"/>
      <c r="F103" s="39"/>
      <c r="G103" s="40"/>
      <c r="H103" s="39"/>
      <c r="I103" s="38" t="s">
        <v>48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  <c r="AO103" s="12"/>
      <c r="AP103" s="12"/>
      <c r="AQ103" s="12"/>
      <c r="AR103" s="12"/>
      <c r="AS103" s="12"/>
      <c r="AT103" s="12"/>
      <c r="AU103" s="12"/>
      <c r="AV103" s="12"/>
      <c r="AW103" s="12"/>
      <c r="AX103" s="12"/>
      <c r="AY103" s="12"/>
      <c r="AZ103" s="12"/>
      <c r="BA103" s="12"/>
      <c r="BB103" s="12"/>
      <c r="BC103" s="12"/>
      <c r="BD103" s="12"/>
      <c r="BE103" s="12"/>
      <c r="BF103" s="12"/>
      <c r="BG103" s="12"/>
      <c r="BH103" s="12"/>
      <c r="BI103" s="12"/>
      <c r="BJ103" s="12"/>
      <c r="BK103" s="12"/>
      <c r="BL103" s="12"/>
      <c r="BM103" s="12"/>
      <c r="BN103" s="12"/>
      <c r="BO103" s="12"/>
      <c r="BP103" s="12"/>
      <c r="BQ103" s="12"/>
      <c r="BR103" s="12"/>
      <c r="BS103" s="12"/>
      <c r="BT103" s="12"/>
      <c r="BU103" s="12"/>
      <c r="BV103" s="12"/>
      <c r="BW103" s="12"/>
      <c r="BX103" s="12"/>
      <c r="BY103" s="12"/>
      <c r="BZ103" s="12"/>
      <c r="CA103" s="12"/>
      <c r="CB103" s="12"/>
      <c r="CC103" s="12"/>
      <c r="CD103" s="12"/>
      <c r="CE103" s="12"/>
      <c r="CF103" s="12"/>
      <c r="CG103" s="12"/>
      <c r="CH103" s="12"/>
      <c r="CI103" s="12"/>
      <c r="CJ103" s="12"/>
      <c r="CK103" s="12"/>
      <c r="CL103" s="12"/>
      <c r="CM103" s="12"/>
      <c r="CN103" s="12"/>
      <c r="CO103" s="12"/>
      <c r="CP103" s="12"/>
      <c r="CQ103" s="12"/>
      <c r="CR103" s="12"/>
      <c r="CS103" s="12"/>
      <c r="CT103" s="12"/>
      <c r="CU103" s="12"/>
      <c r="CV103" s="12"/>
      <c r="CW103" s="12"/>
      <c r="CX103" s="12"/>
      <c r="CY103" s="12"/>
      <c r="CZ103" s="12"/>
      <c r="DA103" s="12"/>
      <c r="DB103" s="12"/>
      <c r="DC103" s="12"/>
      <c r="DD103" s="12"/>
      <c r="DE103" s="12"/>
      <c r="DF103" s="12"/>
      <c r="DG103" s="12"/>
      <c r="DH103" s="12"/>
      <c r="DI103" s="12"/>
      <c r="DJ103" s="12"/>
      <c r="DK103" s="12"/>
      <c r="DL103" s="12"/>
      <c r="DM103" s="12"/>
      <c r="DN103" s="12"/>
      <c r="DO103" s="12"/>
      <c r="DP103" s="12"/>
      <c r="DQ103" s="12"/>
      <c r="DR103" s="12"/>
      <c r="DS103" s="12"/>
      <c r="DT103" s="12"/>
      <c r="DU103" s="12"/>
      <c r="DV103" s="12"/>
      <c r="DW103" s="12"/>
      <c r="DX103" s="12"/>
      <c r="DY103" s="12"/>
      <c r="DZ103" s="12"/>
      <c r="EA103" s="12"/>
      <c r="EB103" s="12"/>
      <c r="EC103" s="12"/>
      <c r="ED103" s="12"/>
      <c r="EE103" s="12"/>
      <c r="EF103" s="12"/>
      <c r="EG103" s="12"/>
      <c r="EH103" s="12"/>
      <c r="EI103" s="12"/>
      <c r="EJ103" s="12"/>
      <c r="EK103" s="12"/>
      <c r="EL103" s="12"/>
      <c r="EM103" s="12"/>
      <c r="EN103" s="12"/>
      <c r="EO103" s="12"/>
      <c r="EP103" s="12"/>
      <c r="EQ103" s="12"/>
      <c r="ER103" s="12"/>
      <c r="ES103" s="12"/>
      <c r="ET103" s="12"/>
      <c r="EU103" s="12"/>
      <c r="EV103" s="12"/>
      <c r="EW103" s="12"/>
      <c r="EX103" s="12"/>
      <c r="EY103" s="12"/>
      <c r="EZ103" s="12"/>
      <c r="FA103" s="12"/>
      <c r="FB103" s="12"/>
      <c r="FC103" s="12"/>
      <c r="FD103" s="12"/>
      <c r="FE103" s="12"/>
      <c r="FF103" s="12"/>
      <c r="FG103" s="12"/>
      <c r="FH103" s="12"/>
      <c r="FI103" s="12"/>
      <c r="FJ103" s="12"/>
      <c r="FK103" s="12"/>
      <c r="FL103" s="12"/>
      <c r="FM103" s="12"/>
      <c r="FN103" s="12"/>
      <c r="FO103" s="12"/>
      <c r="FP103" s="12"/>
      <c r="FQ103" s="12"/>
      <c r="FR103" s="12"/>
      <c r="FS103" s="12"/>
      <c r="FT103" s="12"/>
      <c r="FU103" s="12"/>
      <c r="FV103" s="12"/>
      <c r="FW103" s="12"/>
      <c r="FX103" s="12"/>
      <c r="FY103" s="12"/>
      <c r="FZ103" s="12"/>
      <c r="GA103" s="12"/>
      <c r="GB103" s="12"/>
      <c r="GC103" s="12"/>
      <c r="GD103" s="12"/>
      <c r="GE103" s="12"/>
      <c r="GF103" s="12"/>
      <c r="GG103" s="12"/>
      <c r="GH103" s="12"/>
      <c r="GI103" s="12"/>
      <c r="GJ103" s="12"/>
      <c r="GK103" s="12"/>
      <c r="GL103" s="12"/>
      <c r="GM103" s="12"/>
      <c r="GN103" s="12"/>
      <c r="GO103" s="12"/>
      <c r="GP103" s="12"/>
      <c r="GQ103" s="12"/>
      <c r="GR103" s="12"/>
      <c r="GS103" s="12"/>
      <c r="GT103" s="12"/>
      <c r="GU103" s="12"/>
      <c r="GV103" s="12"/>
      <c r="GW103" s="12"/>
      <c r="GX103" s="12"/>
      <c r="GY103" s="12"/>
      <c r="GZ103" s="12"/>
      <c r="HA103" s="12"/>
      <c r="HB103" s="12"/>
      <c r="HC103" s="12"/>
      <c r="HD103" s="12"/>
      <c r="HE103" s="12"/>
      <c r="HF103" s="12"/>
      <c r="HG103" s="12"/>
      <c r="HH103" s="12"/>
      <c r="HI103" s="12"/>
      <c r="HJ103" s="12"/>
      <c r="HK103" s="12"/>
      <c r="HL103" s="12"/>
      <c r="HM103" s="12"/>
      <c r="HN103" s="12"/>
      <c r="HO103" s="12"/>
      <c r="HP103" s="12"/>
      <c r="HQ103" s="12"/>
      <c r="HR103" s="12"/>
      <c r="HS103" s="12"/>
      <c r="HT103" s="12"/>
      <c r="HU103" s="12"/>
      <c r="HV103" s="12"/>
      <c r="HW103" s="12"/>
      <c r="HX103" s="12"/>
      <c r="HY103" s="12"/>
      <c r="HZ103" s="12"/>
      <c r="IA103" s="12"/>
      <c r="IB103" s="12"/>
      <c r="IC103" s="12"/>
      <c r="ID103" s="12"/>
      <c r="IE103" s="12"/>
      <c r="IF103" s="12"/>
      <c r="IG103" s="12"/>
      <c r="IH103" s="12"/>
      <c r="II103" s="12"/>
      <c r="IJ103" s="12"/>
      <c r="IK103" s="12"/>
      <c r="IL103" s="12"/>
      <c r="IM103" s="12"/>
      <c r="IN103" s="12"/>
      <c r="IO103" s="12"/>
      <c r="IP103" s="12"/>
      <c r="IQ103" s="12"/>
      <c r="IR103" s="12"/>
      <c r="IS103" s="12"/>
      <c r="IT103" s="12"/>
      <c r="IU103" s="12"/>
      <c r="IV103" s="12"/>
    </row>
    <row r="104" spans="1:256" s="12" customFormat="1" ht="18" customHeight="1">
      <c r="A104" s="41" t="s">
        <v>26</v>
      </c>
      <c r="B104" s="126" t="s">
        <v>27</v>
      </c>
      <c r="C104" s="125"/>
      <c r="D104" s="125"/>
      <c r="E104" s="125"/>
      <c r="F104" s="125"/>
      <c r="G104" s="125"/>
      <c r="H104" s="125"/>
      <c r="I104" s="12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5"/>
      <c r="FE104" s="5"/>
      <c r="FF104" s="5"/>
      <c r="FG104" s="5"/>
      <c r="FH104" s="5"/>
      <c r="FI104" s="5"/>
      <c r="FJ104" s="5"/>
      <c r="FK104" s="5"/>
      <c r="FL104" s="5"/>
      <c r="FM104" s="5"/>
      <c r="FN104" s="5"/>
      <c r="FO104" s="5"/>
      <c r="FP104" s="5"/>
      <c r="FQ104" s="5"/>
      <c r="FR104" s="5"/>
      <c r="FS104" s="5"/>
      <c r="FT104" s="5"/>
      <c r="FU104" s="5"/>
      <c r="FV104" s="5"/>
      <c r="FW104" s="5"/>
      <c r="FX104" s="5"/>
      <c r="FY104" s="5"/>
      <c r="FZ104" s="5"/>
      <c r="GA104" s="5"/>
      <c r="GB104" s="5"/>
      <c r="GC104" s="5"/>
      <c r="GD104" s="5"/>
      <c r="GE104" s="5"/>
      <c r="GF104" s="5"/>
      <c r="GG104" s="5"/>
      <c r="GH104" s="5"/>
      <c r="GI104" s="5"/>
      <c r="GJ104" s="5"/>
      <c r="GK104" s="5"/>
      <c r="GL104" s="5"/>
      <c r="GM104" s="5"/>
      <c r="GN104" s="5"/>
      <c r="GO104" s="5"/>
      <c r="GP104" s="5"/>
      <c r="GQ104" s="5"/>
      <c r="GR104" s="5"/>
      <c r="GS104" s="5"/>
      <c r="GT104" s="5"/>
      <c r="GU104" s="5"/>
      <c r="GV104" s="5"/>
      <c r="GW104" s="5"/>
      <c r="GX104" s="5"/>
      <c r="GY104" s="5"/>
      <c r="GZ104" s="5"/>
      <c r="HA104" s="5"/>
      <c r="HB104" s="5"/>
      <c r="HC104" s="5"/>
      <c r="HD104" s="5"/>
      <c r="HE104" s="5"/>
      <c r="HF104" s="5"/>
      <c r="HG104" s="5"/>
      <c r="HH104" s="5"/>
      <c r="HI104" s="5"/>
      <c r="HJ104" s="5"/>
      <c r="HK104" s="5"/>
      <c r="HL104" s="5"/>
      <c r="HM104" s="5"/>
      <c r="HN104" s="5"/>
      <c r="HO104" s="5"/>
      <c r="HP104" s="5"/>
      <c r="HQ104" s="5"/>
      <c r="HR104" s="5"/>
      <c r="HS104" s="5"/>
      <c r="HT104" s="5"/>
      <c r="HU104" s="5"/>
      <c r="HV104" s="5"/>
      <c r="HW104" s="5"/>
      <c r="HX104" s="5"/>
      <c r="HY104" s="5"/>
      <c r="HZ104" s="5"/>
      <c r="IA104" s="5"/>
      <c r="IB104" s="5"/>
      <c r="IC104" s="5"/>
      <c r="ID104" s="5"/>
      <c r="IE104" s="5"/>
      <c r="IF104" s="5"/>
      <c r="IG104" s="5"/>
      <c r="IH104" s="5"/>
      <c r="II104" s="5"/>
      <c r="IJ104" s="5"/>
      <c r="IK104" s="5"/>
      <c r="IL104" s="5"/>
      <c r="IM104" s="5"/>
      <c r="IN104" s="5"/>
      <c r="IO104" s="5"/>
      <c r="IP104" s="5"/>
      <c r="IQ104" s="5"/>
      <c r="IR104" s="5"/>
      <c r="IS104" s="5"/>
      <c r="IT104" s="5"/>
      <c r="IU104" s="5"/>
      <c r="IV104" s="5"/>
    </row>
    <row r="105" spans="1:256" s="12" customFormat="1" ht="18" customHeight="1">
      <c r="A105" s="41" t="s">
        <v>26</v>
      </c>
      <c r="B105" s="125" t="s">
        <v>28</v>
      </c>
      <c r="C105" s="125"/>
      <c r="D105" s="125"/>
      <c r="E105" s="125"/>
      <c r="F105" s="125"/>
      <c r="G105" s="125"/>
      <c r="H105" s="125"/>
      <c r="I105" s="125"/>
      <c r="J105" s="2"/>
      <c r="K105" s="2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5"/>
      <c r="FE105" s="5"/>
      <c r="FF105" s="5"/>
      <c r="FG105" s="5"/>
      <c r="FH105" s="5"/>
      <c r="FI105" s="5"/>
      <c r="FJ105" s="5"/>
      <c r="FK105" s="5"/>
      <c r="FL105" s="5"/>
      <c r="FM105" s="5"/>
      <c r="FN105" s="5"/>
      <c r="FO105" s="5"/>
      <c r="FP105" s="5"/>
      <c r="FQ105" s="5"/>
      <c r="FR105" s="5"/>
      <c r="FS105" s="5"/>
      <c r="FT105" s="5"/>
      <c r="FU105" s="5"/>
      <c r="FV105" s="5"/>
      <c r="FW105" s="5"/>
      <c r="FX105" s="5"/>
      <c r="FY105" s="5"/>
      <c r="FZ105" s="5"/>
      <c r="GA105" s="5"/>
      <c r="GB105" s="5"/>
      <c r="GC105" s="5"/>
      <c r="GD105" s="5"/>
      <c r="GE105" s="5"/>
      <c r="GF105" s="5"/>
      <c r="GG105" s="5"/>
      <c r="GH105" s="5"/>
      <c r="GI105" s="5"/>
      <c r="GJ105" s="5"/>
      <c r="GK105" s="5"/>
      <c r="GL105" s="5"/>
      <c r="GM105" s="5"/>
      <c r="GN105" s="5"/>
      <c r="GO105" s="5"/>
      <c r="GP105" s="5"/>
      <c r="GQ105" s="5"/>
      <c r="GR105" s="5"/>
      <c r="GS105" s="5"/>
      <c r="GT105" s="5"/>
      <c r="GU105" s="5"/>
      <c r="GV105" s="5"/>
      <c r="GW105" s="5"/>
      <c r="GX105" s="5"/>
      <c r="GY105" s="5"/>
      <c r="GZ105" s="5"/>
      <c r="HA105" s="5"/>
      <c r="HB105" s="5"/>
      <c r="HC105" s="5"/>
      <c r="HD105" s="5"/>
      <c r="HE105" s="5"/>
      <c r="HF105" s="5"/>
      <c r="HG105" s="5"/>
      <c r="HH105" s="5"/>
      <c r="HI105" s="5"/>
      <c r="HJ105" s="5"/>
      <c r="HK105" s="5"/>
      <c r="HL105" s="5"/>
      <c r="HM105" s="5"/>
      <c r="HN105" s="5"/>
      <c r="HO105" s="5"/>
      <c r="HP105" s="5"/>
      <c r="HQ105" s="5"/>
      <c r="HR105" s="5"/>
      <c r="HS105" s="5"/>
      <c r="HT105" s="5"/>
      <c r="HU105" s="5"/>
      <c r="HV105" s="5"/>
      <c r="HW105" s="5"/>
      <c r="HX105" s="5"/>
      <c r="HY105" s="5"/>
      <c r="HZ105" s="5"/>
      <c r="IA105" s="5"/>
      <c r="IB105" s="5"/>
      <c r="IC105" s="5"/>
      <c r="ID105" s="5"/>
      <c r="IE105" s="5"/>
      <c r="IF105" s="5"/>
      <c r="IG105" s="5"/>
      <c r="IH105" s="5"/>
      <c r="II105" s="5"/>
      <c r="IJ105" s="5"/>
      <c r="IK105" s="5"/>
      <c r="IL105" s="5"/>
      <c r="IM105" s="5"/>
      <c r="IN105" s="5"/>
      <c r="IO105" s="5"/>
      <c r="IP105" s="5"/>
      <c r="IQ105" s="5"/>
      <c r="IR105" s="5"/>
      <c r="IS105" s="5"/>
      <c r="IT105" s="5"/>
      <c r="IU105" s="5"/>
      <c r="IV105" s="5"/>
    </row>
    <row r="106" spans="1:256" s="12" customFormat="1" ht="18" customHeight="1">
      <c r="A106" s="41" t="s">
        <v>26</v>
      </c>
      <c r="B106" s="125" t="s">
        <v>38</v>
      </c>
      <c r="C106" s="125"/>
      <c r="D106" s="125"/>
      <c r="E106" s="125"/>
      <c r="F106" s="125"/>
      <c r="G106" s="125"/>
      <c r="H106" s="125"/>
      <c r="I106" s="12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5"/>
      <c r="FE106" s="5"/>
      <c r="FF106" s="5"/>
      <c r="FG106" s="5"/>
      <c r="FH106" s="5"/>
      <c r="FI106" s="5"/>
      <c r="FJ106" s="5"/>
      <c r="FK106" s="5"/>
      <c r="FL106" s="5"/>
      <c r="FM106" s="5"/>
      <c r="FN106" s="5"/>
      <c r="FO106" s="5"/>
      <c r="FP106" s="5"/>
      <c r="FQ106" s="5"/>
      <c r="FR106" s="5"/>
      <c r="FS106" s="5"/>
      <c r="FT106" s="5"/>
      <c r="FU106" s="5"/>
      <c r="FV106" s="5"/>
      <c r="FW106" s="5"/>
      <c r="FX106" s="5"/>
      <c r="FY106" s="5"/>
      <c r="FZ106" s="5"/>
      <c r="GA106" s="5"/>
      <c r="GB106" s="5"/>
      <c r="GC106" s="5"/>
      <c r="GD106" s="5"/>
      <c r="GE106" s="5"/>
      <c r="GF106" s="5"/>
      <c r="GG106" s="5"/>
      <c r="GH106" s="5"/>
      <c r="GI106" s="5"/>
      <c r="GJ106" s="5"/>
      <c r="GK106" s="5"/>
      <c r="GL106" s="5"/>
      <c r="GM106" s="5"/>
      <c r="GN106" s="5"/>
      <c r="GO106" s="5"/>
      <c r="GP106" s="5"/>
      <c r="GQ106" s="5"/>
      <c r="GR106" s="5"/>
      <c r="GS106" s="5"/>
      <c r="GT106" s="5"/>
      <c r="GU106" s="5"/>
      <c r="GV106" s="5"/>
      <c r="GW106" s="5"/>
      <c r="GX106" s="5"/>
      <c r="GY106" s="5"/>
      <c r="GZ106" s="5"/>
      <c r="HA106" s="5"/>
      <c r="HB106" s="5"/>
      <c r="HC106" s="5"/>
      <c r="HD106" s="5"/>
      <c r="HE106" s="5"/>
      <c r="HF106" s="5"/>
      <c r="HG106" s="5"/>
      <c r="HH106" s="5"/>
      <c r="HI106" s="5"/>
      <c r="HJ106" s="5"/>
      <c r="HK106" s="5"/>
      <c r="HL106" s="5"/>
      <c r="HM106" s="5"/>
      <c r="HN106" s="5"/>
      <c r="HO106" s="5"/>
      <c r="HP106" s="5"/>
      <c r="HQ106" s="5"/>
      <c r="HR106" s="5"/>
      <c r="HS106" s="5"/>
      <c r="HT106" s="5"/>
      <c r="HU106" s="5"/>
      <c r="HV106" s="5"/>
      <c r="HW106" s="5"/>
      <c r="HX106" s="5"/>
      <c r="HY106" s="5"/>
      <c r="HZ106" s="5"/>
      <c r="IA106" s="5"/>
      <c r="IB106" s="5"/>
      <c r="IC106" s="5"/>
      <c r="ID106" s="5"/>
      <c r="IE106" s="5"/>
      <c r="IF106" s="5"/>
      <c r="IG106" s="5"/>
      <c r="IH106" s="5"/>
      <c r="II106" s="5"/>
      <c r="IJ106" s="5"/>
      <c r="IK106" s="5"/>
      <c r="IL106" s="5"/>
      <c r="IM106" s="5"/>
      <c r="IN106" s="5"/>
      <c r="IO106" s="5"/>
      <c r="IP106" s="5"/>
      <c r="IQ106" s="5"/>
      <c r="IR106" s="5"/>
      <c r="IS106" s="5"/>
      <c r="IT106" s="5"/>
      <c r="IU106" s="5"/>
      <c r="IV106" s="5"/>
    </row>
    <row r="107" spans="1:256" s="12" customFormat="1" ht="18" customHeight="1">
      <c r="A107" s="41" t="s">
        <v>26</v>
      </c>
      <c r="B107" s="125" t="s">
        <v>29</v>
      </c>
      <c r="C107" s="125"/>
      <c r="D107" s="125"/>
      <c r="E107" s="125"/>
      <c r="F107" s="125"/>
      <c r="G107" s="125"/>
      <c r="H107" s="125"/>
      <c r="I107" s="12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5"/>
      <c r="FE107" s="5"/>
      <c r="FF107" s="5"/>
      <c r="FG107" s="5"/>
      <c r="FH107" s="5"/>
      <c r="FI107" s="5"/>
      <c r="FJ107" s="5"/>
      <c r="FK107" s="5"/>
      <c r="FL107" s="5"/>
      <c r="FM107" s="5"/>
      <c r="FN107" s="5"/>
      <c r="FO107" s="5"/>
      <c r="FP107" s="5"/>
      <c r="FQ107" s="5"/>
      <c r="FR107" s="5"/>
      <c r="FS107" s="5"/>
      <c r="FT107" s="5"/>
      <c r="FU107" s="5"/>
      <c r="FV107" s="5"/>
      <c r="FW107" s="5"/>
      <c r="FX107" s="5"/>
      <c r="FY107" s="5"/>
      <c r="FZ107" s="5"/>
      <c r="GA107" s="5"/>
      <c r="GB107" s="5"/>
      <c r="GC107" s="5"/>
      <c r="GD107" s="5"/>
      <c r="GE107" s="5"/>
      <c r="GF107" s="5"/>
      <c r="GG107" s="5"/>
      <c r="GH107" s="5"/>
      <c r="GI107" s="5"/>
      <c r="GJ107" s="5"/>
      <c r="GK107" s="5"/>
      <c r="GL107" s="5"/>
      <c r="GM107" s="5"/>
      <c r="GN107" s="5"/>
      <c r="GO107" s="5"/>
      <c r="GP107" s="5"/>
      <c r="GQ107" s="5"/>
      <c r="GR107" s="5"/>
      <c r="GS107" s="5"/>
      <c r="GT107" s="5"/>
      <c r="GU107" s="5"/>
      <c r="GV107" s="5"/>
      <c r="GW107" s="5"/>
      <c r="GX107" s="5"/>
      <c r="GY107" s="5"/>
      <c r="GZ107" s="5"/>
      <c r="HA107" s="5"/>
      <c r="HB107" s="5"/>
      <c r="HC107" s="5"/>
      <c r="HD107" s="5"/>
      <c r="HE107" s="5"/>
      <c r="HF107" s="5"/>
      <c r="HG107" s="5"/>
      <c r="HH107" s="5"/>
      <c r="HI107" s="5"/>
      <c r="HJ107" s="5"/>
      <c r="HK107" s="5"/>
      <c r="HL107" s="5"/>
      <c r="HM107" s="5"/>
      <c r="HN107" s="5"/>
      <c r="HO107" s="5"/>
      <c r="HP107" s="5"/>
      <c r="HQ107" s="5"/>
      <c r="HR107" s="5"/>
      <c r="HS107" s="5"/>
      <c r="HT107" s="5"/>
      <c r="HU107" s="5"/>
      <c r="HV107" s="5"/>
      <c r="HW107" s="5"/>
      <c r="HX107" s="5"/>
      <c r="HY107" s="5"/>
      <c r="HZ107" s="5"/>
      <c r="IA107" s="5"/>
      <c r="IB107" s="5"/>
      <c r="IC107" s="5"/>
      <c r="ID107" s="5"/>
      <c r="IE107" s="5"/>
      <c r="IF107" s="5"/>
      <c r="IG107" s="5"/>
      <c r="IH107" s="5"/>
      <c r="II107" s="5"/>
      <c r="IJ107" s="5"/>
      <c r="IK107" s="5"/>
      <c r="IL107" s="5"/>
      <c r="IM107" s="5"/>
      <c r="IN107" s="5"/>
      <c r="IO107" s="5"/>
      <c r="IP107" s="5"/>
      <c r="IQ107" s="5"/>
      <c r="IR107" s="5"/>
      <c r="IS107" s="5"/>
      <c r="IT107" s="5"/>
      <c r="IU107" s="5"/>
      <c r="IV107" s="5"/>
    </row>
    <row r="108" spans="1:9" ht="14.25">
      <c r="A108" s="42" t="s">
        <v>26</v>
      </c>
      <c r="B108" s="124" t="s">
        <v>54</v>
      </c>
      <c r="C108" s="124"/>
      <c r="D108" s="124"/>
      <c r="E108" s="124"/>
      <c r="F108" s="124"/>
      <c r="G108" s="124"/>
      <c r="H108" s="124"/>
      <c r="I108" s="124"/>
    </row>
    <row r="109" spans="1:9" ht="16.5" customHeight="1">
      <c r="A109" s="42" t="s">
        <v>26</v>
      </c>
      <c r="B109" s="124" t="s">
        <v>32</v>
      </c>
      <c r="C109" s="124"/>
      <c r="D109" s="124"/>
      <c r="E109" s="124"/>
      <c r="F109" s="124"/>
      <c r="G109" s="124"/>
      <c r="H109" s="124"/>
      <c r="I109" s="124"/>
    </row>
    <row r="110" spans="1:9" ht="18.75" customHeight="1">
      <c r="A110" s="42" t="s">
        <v>26</v>
      </c>
      <c r="B110" s="124" t="s">
        <v>39</v>
      </c>
      <c r="C110" s="124"/>
      <c r="D110" s="124"/>
      <c r="E110" s="124"/>
      <c r="F110" s="124"/>
      <c r="G110" s="124"/>
      <c r="H110" s="124"/>
      <c r="I110" s="124"/>
    </row>
    <row r="111" spans="1:9" ht="14.25">
      <c r="A111" s="42" t="s">
        <v>26</v>
      </c>
      <c r="B111" s="124" t="s">
        <v>40</v>
      </c>
      <c r="C111" s="124"/>
      <c r="D111" s="124"/>
      <c r="E111" s="124"/>
      <c r="F111" s="124"/>
      <c r="G111" s="124"/>
      <c r="H111" s="124"/>
      <c r="I111" s="124"/>
    </row>
    <row r="112" spans="1:9" ht="14.25">
      <c r="A112" s="42" t="s">
        <v>26</v>
      </c>
      <c r="B112" s="124" t="s">
        <v>153</v>
      </c>
      <c r="C112" s="124"/>
      <c r="D112" s="124"/>
      <c r="E112" s="124"/>
      <c r="F112" s="124"/>
      <c r="G112" s="124"/>
      <c r="H112" s="124"/>
      <c r="I112" s="124"/>
    </row>
    <row r="113" spans="1:9" ht="18.75" customHeight="1">
      <c r="A113" s="44"/>
      <c r="B113" s="109" t="s">
        <v>30</v>
      </c>
      <c r="C113" s="109"/>
      <c r="D113" s="44"/>
      <c r="E113" s="45"/>
      <c r="F113" s="45"/>
      <c r="G113" s="46"/>
      <c r="H113" s="45"/>
      <c r="I113" s="43" t="s">
        <v>31</v>
      </c>
    </row>
    <row r="114" spans="1:9" ht="18.75" customHeight="1">
      <c r="A114" s="44"/>
      <c r="B114" s="43"/>
      <c r="C114" s="44"/>
      <c r="D114" s="44"/>
      <c r="E114" s="45"/>
      <c r="F114" s="45"/>
      <c r="G114" s="46"/>
      <c r="H114" s="45"/>
      <c r="I114" s="43"/>
    </row>
    <row r="115" spans="2:9" ht="18.75" customHeight="1">
      <c r="B115" s="110" t="s">
        <v>179</v>
      </c>
      <c r="C115" s="110"/>
      <c r="D115" s="110"/>
      <c r="I115" s="2" t="s">
        <v>180</v>
      </c>
    </row>
    <row r="116" spans="1:9" ht="18" customHeight="1">
      <c r="A116" s="119" t="s">
        <v>82</v>
      </c>
      <c r="B116" s="120"/>
      <c r="C116" s="81"/>
      <c r="D116" s="81"/>
      <c r="E116" s="80"/>
      <c r="F116" s="80"/>
      <c r="G116" s="81"/>
      <c r="H116" s="80"/>
      <c r="I116" s="82"/>
    </row>
    <row r="117" spans="1:9" s="58" customFormat="1" ht="45" customHeight="1">
      <c r="A117" s="48">
        <v>1</v>
      </c>
      <c r="B117" s="55" t="s">
        <v>156</v>
      </c>
      <c r="C117" s="87">
        <f>4*2.6</f>
        <v>10.4</v>
      </c>
      <c r="D117" s="87" t="s">
        <v>34</v>
      </c>
      <c r="E117" s="88">
        <v>80</v>
      </c>
      <c r="F117" s="89">
        <f>E117*C117</f>
        <v>832</v>
      </c>
      <c r="G117" s="87">
        <v>60</v>
      </c>
      <c r="H117" s="89">
        <f>G117*C117</f>
        <v>624</v>
      </c>
      <c r="I117" s="90" t="s">
        <v>157</v>
      </c>
    </row>
    <row r="118" spans="1:9" ht="18" customHeight="1">
      <c r="A118" s="117" t="s">
        <v>155</v>
      </c>
      <c r="B118" s="118"/>
      <c r="C118" s="17"/>
      <c r="D118" s="17"/>
      <c r="E118" s="15"/>
      <c r="F118" s="15"/>
      <c r="G118" s="17"/>
      <c r="H118" s="15"/>
      <c r="I118" s="18"/>
    </row>
    <row r="119" spans="1:9" ht="39.75" customHeight="1">
      <c r="A119" s="19">
        <v>2</v>
      </c>
      <c r="B119" s="20" t="s">
        <v>177</v>
      </c>
      <c r="C119" s="19">
        <v>21.5</v>
      </c>
      <c r="D119" s="21" t="s">
        <v>10</v>
      </c>
      <c r="E119" s="21">
        <v>9</v>
      </c>
      <c r="F119" s="22">
        <f>E119*C119</f>
        <v>193.5</v>
      </c>
      <c r="G119" s="21">
        <v>25</v>
      </c>
      <c r="H119" s="22">
        <f>G119*C119</f>
        <v>537.5</v>
      </c>
      <c r="I119" s="24" t="s">
        <v>121</v>
      </c>
    </row>
    <row r="120" spans="1:9" ht="45" customHeight="1">
      <c r="A120" s="48">
        <v>3</v>
      </c>
      <c r="B120" s="25" t="s">
        <v>158</v>
      </c>
      <c r="C120" s="26">
        <v>10.5</v>
      </c>
      <c r="D120" s="26" t="s">
        <v>34</v>
      </c>
      <c r="E120" s="74">
        <v>90</v>
      </c>
      <c r="F120" s="99">
        <f>E120*C120</f>
        <v>945</v>
      </c>
      <c r="G120" s="26">
        <v>80</v>
      </c>
      <c r="H120" s="99">
        <f>G120*C120</f>
        <v>840</v>
      </c>
      <c r="I120" s="54" t="s">
        <v>159</v>
      </c>
    </row>
    <row r="121" spans="1:9" ht="18" customHeight="1">
      <c r="A121" s="117" t="s">
        <v>154</v>
      </c>
      <c r="B121" s="118"/>
      <c r="C121" s="17"/>
      <c r="D121" s="17"/>
      <c r="E121" s="15"/>
      <c r="F121" s="15"/>
      <c r="G121" s="17"/>
      <c r="H121" s="15"/>
      <c r="I121" s="18"/>
    </row>
    <row r="122" spans="1:9" s="8" customFormat="1" ht="30.75" customHeight="1">
      <c r="A122" s="48">
        <v>1</v>
      </c>
      <c r="B122" s="79" t="s">
        <v>160</v>
      </c>
      <c r="C122" s="48">
        <f>3.7*2.5</f>
        <v>9.25</v>
      </c>
      <c r="D122" s="48" t="s">
        <v>75</v>
      </c>
      <c r="E122" s="48">
        <v>45</v>
      </c>
      <c r="F122" s="22">
        <f aca="true" t="shared" si="11" ref="F122:F134">E122*C122</f>
        <v>416.25</v>
      </c>
      <c r="G122" s="48">
        <v>20</v>
      </c>
      <c r="H122" s="22">
        <f aca="true" t="shared" si="12" ref="H122:H134">G122*C122</f>
        <v>185</v>
      </c>
      <c r="I122" s="79" t="s">
        <v>175</v>
      </c>
    </row>
    <row r="123" spans="1:9" s="8" customFormat="1" ht="30.75" customHeight="1">
      <c r="A123" s="48">
        <v>2</v>
      </c>
      <c r="B123" s="79" t="s">
        <v>161</v>
      </c>
      <c r="C123" s="48">
        <f>3.3*2.5</f>
        <v>8.25</v>
      </c>
      <c r="D123" s="48" t="s">
        <v>75</v>
      </c>
      <c r="E123" s="48">
        <v>290</v>
      </c>
      <c r="F123" s="22">
        <f t="shared" si="11"/>
        <v>2392.5</v>
      </c>
      <c r="G123" s="48">
        <v>90</v>
      </c>
      <c r="H123" s="22">
        <f t="shared" si="12"/>
        <v>742.5</v>
      </c>
      <c r="I123" s="79" t="s">
        <v>176</v>
      </c>
    </row>
    <row r="124" spans="1:9" s="8" customFormat="1" ht="30.75" customHeight="1">
      <c r="A124" s="48">
        <v>3</v>
      </c>
      <c r="B124" s="79" t="s">
        <v>162</v>
      </c>
      <c r="C124" s="48">
        <f>3.7*2.5</f>
        <v>9.25</v>
      </c>
      <c r="D124" s="48" t="s">
        <v>75</v>
      </c>
      <c r="E124" s="48">
        <v>290</v>
      </c>
      <c r="F124" s="22">
        <f t="shared" si="11"/>
        <v>2682.5</v>
      </c>
      <c r="G124" s="48">
        <v>90</v>
      </c>
      <c r="H124" s="22">
        <f t="shared" si="12"/>
        <v>832.5</v>
      </c>
      <c r="I124" s="79" t="s">
        <v>176</v>
      </c>
    </row>
    <row r="125" spans="1:9" s="8" customFormat="1" ht="30.75" customHeight="1">
      <c r="A125" s="48">
        <v>4</v>
      </c>
      <c r="B125" s="79" t="s">
        <v>163</v>
      </c>
      <c r="C125" s="48">
        <f>3.3*2.5</f>
        <v>8.25</v>
      </c>
      <c r="D125" s="48" t="s">
        <v>75</v>
      </c>
      <c r="E125" s="48">
        <v>290</v>
      </c>
      <c r="F125" s="22">
        <f t="shared" si="11"/>
        <v>2392.5</v>
      </c>
      <c r="G125" s="48">
        <v>90</v>
      </c>
      <c r="H125" s="22">
        <f t="shared" si="12"/>
        <v>742.5</v>
      </c>
      <c r="I125" s="79" t="s">
        <v>176</v>
      </c>
    </row>
    <row r="126" spans="1:9" s="8" customFormat="1" ht="30.75" customHeight="1">
      <c r="A126" s="48">
        <v>5</v>
      </c>
      <c r="B126" s="79" t="s">
        <v>164</v>
      </c>
      <c r="C126" s="48">
        <f>2.1*2.5</f>
        <v>5.25</v>
      </c>
      <c r="D126" s="48" t="s">
        <v>75</v>
      </c>
      <c r="E126" s="48">
        <v>290</v>
      </c>
      <c r="F126" s="22">
        <f t="shared" si="11"/>
        <v>1522.5</v>
      </c>
      <c r="G126" s="48">
        <v>90</v>
      </c>
      <c r="H126" s="22">
        <f t="shared" si="12"/>
        <v>472.5</v>
      </c>
      <c r="I126" s="79" t="s">
        <v>176</v>
      </c>
    </row>
    <row r="127" spans="1:9" s="8" customFormat="1" ht="30.75" customHeight="1">
      <c r="A127" s="48">
        <v>6</v>
      </c>
      <c r="B127" s="79" t="s">
        <v>165</v>
      </c>
      <c r="C127" s="48">
        <f>3.4*2.5</f>
        <v>8.5</v>
      </c>
      <c r="D127" s="48" t="s">
        <v>75</v>
      </c>
      <c r="E127" s="48">
        <v>45</v>
      </c>
      <c r="F127" s="22">
        <f t="shared" si="11"/>
        <v>382.5</v>
      </c>
      <c r="G127" s="48">
        <v>20</v>
      </c>
      <c r="H127" s="22">
        <f t="shared" si="12"/>
        <v>170</v>
      </c>
      <c r="I127" s="79" t="s">
        <v>175</v>
      </c>
    </row>
    <row r="128" spans="1:9" s="8" customFormat="1" ht="30.75" customHeight="1">
      <c r="A128" s="48">
        <v>7</v>
      </c>
      <c r="B128" s="79" t="s">
        <v>166</v>
      </c>
      <c r="C128" s="48">
        <f>2.1*2.5</f>
        <v>5.25</v>
      </c>
      <c r="D128" s="48" t="s">
        <v>75</v>
      </c>
      <c r="E128" s="48">
        <v>290</v>
      </c>
      <c r="F128" s="22">
        <f t="shared" si="11"/>
        <v>1522.5</v>
      </c>
      <c r="G128" s="48">
        <v>90</v>
      </c>
      <c r="H128" s="22">
        <f t="shared" si="12"/>
        <v>472.5</v>
      </c>
      <c r="I128" s="79" t="s">
        <v>176</v>
      </c>
    </row>
    <row r="129" spans="1:9" s="8" customFormat="1" ht="30.75" customHeight="1">
      <c r="A129" s="48">
        <v>8</v>
      </c>
      <c r="B129" s="79" t="s">
        <v>167</v>
      </c>
      <c r="C129" s="48">
        <f>3.4*2.5</f>
        <v>8.5</v>
      </c>
      <c r="D129" s="48" t="s">
        <v>75</v>
      </c>
      <c r="E129" s="48">
        <v>290</v>
      </c>
      <c r="F129" s="22">
        <f t="shared" si="11"/>
        <v>2465</v>
      </c>
      <c r="G129" s="48">
        <v>90</v>
      </c>
      <c r="H129" s="22">
        <f t="shared" si="12"/>
        <v>765</v>
      </c>
      <c r="I129" s="79" t="s">
        <v>176</v>
      </c>
    </row>
    <row r="130" spans="1:9" s="8" customFormat="1" ht="30.75" customHeight="1">
      <c r="A130" s="48">
        <v>9</v>
      </c>
      <c r="B130" s="79" t="s">
        <v>168</v>
      </c>
      <c r="C130" s="48">
        <f>2.1*2.5</f>
        <v>5.25</v>
      </c>
      <c r="D130" s="48" t="s">
        <v>75</v>
      </c>
      <c r="E130" s="48">
        <v>290</v>
      </c>
      <c r="F130" s="22">
        <f t="shared" si="11"/>
        <v>1522.5</v>
      </c>
      <c r="G130" s="48">
        <v>90</v>
      </c>
      <c r="H130" s="22">
        <f t="shared" si="12"/>
        <v>472.5</v>
      </c>
      <c r="I130" s="79" t="s">
        <v>176</v>
      </c>
    </row>
    <row r="131" spans="1:9" s="8" customFormat="1" ht="30.75" customHeight="1">
      <c r="A131" s="48">
        <v>10</v>
      </c>
      <c r="B131" s="79" t="s">
        <v>169</v>
      </c>
      <c r="C131" s="48">
        <f>3.5*2.5</f>
        <v>8.75</v>
      </c>
      <c r="D131" s="48" t="s">
        <v>75</v>
      </c>
      <c r="E131" s="48">
        <v>45</v>
      </c>
      <c r="F131" s="22">
        <f t="shared" si="11"/>
        <v>393.75</v>
      </c>
      <c r="G131" s="48">
        <v>20</v>
      </c>
      <c r="H131" s="22">
        <f t="shared" si="12"/>
        <v>175</v>
      </c>
      <c r="I131" s="79" t="s">
        <v>175</v>
      </c>
    </row>
    <row r="132" spans="1:9" s="8" customFormat="1" ht="30.75" customHeight="1">
      <c r="A132" s="48">
        <v>11</v>
      </c>
      <c r="B132" s="79" t="s">
        <v>170</v>
      </c>
      <c r="C132" s="48">
        <f>1.8*2.5</f>
        <v>4.5</v>
      </c>
      <c r="D132" s="48" t="s">
        <v>75</v>
      </c>
      <c r="E132" s="48">
        <v>290</v>
      </c>
      <c r="F132" s="22">
        <f t="shared" si="11"/>
        <v>1305</v>
      </c>
      <c r="G132" s="48">
        <v>90</v>
      </c>
      <c r="H132" s="22">
        <f t="shared" si="12"/>
        <v>405</v>
      </c>
      <c r="I132" s="79" t="s">
        <v>176</v>
      </c>
    </row>
    <row r="133" spans="1:9" s="8" customFormat="1" ht="30.75" customHeight="1">
      <c r="A133" s="48">
        <v>12</v>
      </c>
      <c r="B133" s="79" t="s">
        <v>171</v>
      </c>
      <c r="C133" s="48">
        <f>3.2*2.5</f>
        <v>8</v>
      </c>
      <c r="D133" s="48" t="s">
        <v>75</v>
      </c>
      <c r="E133" s="48">
        <v>290</v>
      </c>
      <c r="F133" s="22">
        <f t="shared" si="11"/>
        <v>2320</v>
      </c>
      <c r="G133" s="48">
        <v>90</v>
      </c>
      <c r="H133" s="22">
        <f t="shared" si="12"/>
        <v>720</v>
      </c>
      <c r="I133" s="79" t="s">
        <v>176</v>
      </c>
    </row>
    <row r="134" spans="1:9" ht="24" customHeight="1">
      <c r="A134" s="48">
        <v>13</v>
      </c>
      <c r="B134" s="25" t="s">
        <v>172</v>
      </c>
      <c r="C134" s="26">
        <v>1</v>
      </c>
      <c r="D134" s="21" t="s">
        <v>174</v>
      </c>
      <c r="E134" s="74">
        <v>400</v>
      </c>
      <c r="F134" s="22">
        <f t="shared" si="11"/>
        <v>400</v>
      </c>
      <c r="G134" s="26">
        <v>400</v>
      </c>
      <c r="H134" s="22">
        <f t="shared" si="12"/>
        <v>400</v>
      </c>
      <c r="I134" s="24" t="s">
        <v>173</v>
      </c>
    </row>
    <row r="135" spans="1:12" s="64" customFormat="1" ht="17.25" customHeight="1">
      <c r="A135" s="60"/>
      <c r="B135" s="65" t="s">
        <v>53</v>
      </c>
      <c r="C135" s="121" t="s">
        <v>52</v>
      </c>
      <c r="D135" s="122"/>
      <c r="E135" s="123"/>
      <c r="F135" s="62">
        <f>SUM(F117:F134)</f>
        <v>21688</v>
      </c>
      <c r="G135" s="60" t="s">
        <v>51</v>
      </c>
      <c r="H135" s="62">
        <f>SUM(H117:H134)</f>
        <v>8556.5</v>
      </c>
      <c r="I135" s="61" t="s">
        <v>50</v>
      </c>
      <c r="J135" s="63"/>
      <c r="K135" s="63"/>
      <c r="L135" s="63"/>
    </row>
    <row r="136" spans="1:30" s="58" customFormat="1" ht="18" customHeight="1">
      <c r="A136" s="50" t="s">
        <v>55</v>
      </c>
      <c r="B136" s="55" t="s">
        <v>21</v>
      </c>
      <c r="C136" s="111" t="s">
        <v>22</v>
      </c>
      <c r="D136" s="112"/>
      <c r="E136" s="113"/>
      <c r="F136" s="114">
        <f>SUM(F135,H135)*0.08</f>
        <v>2419.56</v>
      </c>
      <c r="G136" s="115"/>
      <c r="H136" s="116"/>
      <c r="I136" s="56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  <c r="AA136" s="57"/>
      <c r="AB136" s="57"/>
      <c r="AC136" s="57"/>
      <c r="AD136" s="57"/>
    </row>
    <row r="137" spans="1:256" s="58" customFormat="1" ht="18" customHeight="1">
      <c r="A137" s="50" t="s">
        <v>57</v>
      </c>
      <c r="B137" s="55" t="s">
        <v>23</v>
      </c>
      <c r="C137" s="111" t="s">
        <v>47</v>
      </c>
      <c r="D137" s="112"/>
      <c r="E137" s="113"/>
      <c r="F137" s="114">
        <f>SUM(F135,H135)*0.17</f>
        <v>5141.5650000000005</v>
      </c>
      <c r="G137" s="115"/>
      <c r="H137" s="116"/>
      <c r="I137" s="59"/>
      <c r="AE137" s="57"/>
      <c r="AF137" s="57"/>
      <c r="AG137" s="57"/>
      <c r="AH137" s="57"/>
      <c r="AI137" s="57"/>
      <c r="AJ137" s="57"/>
      <c r="AK137" s="57"/>
      <c r="AL137" s="57"/>
      <c r="AM137" s="57"/>
      <c r="AN137" s="57"/>
      <c r="AO137" s="57"/>
      <c r="AP137" s="57"/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7"/>
      <c r="BG137" s="57"/>
      <c r="BH137" s="57"/>
      <c r="BI137" s="57"/>
      <c r="BJ137" s="57"/>
      <c r="BK137" s="57"/>
      <c r="BL137" s="57"/>
      <c r="BM137" s="57"/>
      <c r="BN137" s="57"/>
      <c r="BO137" s="57"/>
      <c r="BP137" s="57"/>
      <c r="BQ137" s="57"/>
      <c r="BR137" s="57"/>
      <c r="BS137" s="57"/>
      <c r="BT137" s="57"/>
      <c r="BU137" s="57"/>
      <c r="BV137" s="57"/>
      <c r="BW137" s="57"/>
      <c r="BX137" s="57"/>
      <c r="BY137" s="57"/>
      <c r="BZ137" s="57"/>
      <c r="CA137" s="57"/>
      <c r="CB137" s="57"/>
      <c r="CC137" s="57"/>
      <c r="CD137" s="57"/>
      <c r="CE137" s="57"/>
      <c r="CF137" s="57"/>
      <c r="CG137" s="57"/>
      <c r="CH137" s="57"/>
      <c r="CI137" s="57"/>
      <c r="CJ137" s="57"/>
      <c r="CK137" s="57"/>
      <c r="CL137" s="57"/>
      <c r="CM137" s="57"/>
      <c r="CN137" s="57"/>
      <c r="CO137" s="57"/>
      <c r="CP137" s="57"/>
      <c r="CQ137" s="57"/>
      <c r="CR137" s="57"/>
      <c r="CS137" s="57"/>
      <c r="CT137" s="57"/>
      <c r="CU137" s="57"/>
      <c r="CV137" s="57"/>
      <c r="CW137" s="57"/>
      <c r="CX137" s="57"/>
      <c r="CY137" s="57"/>
      <c r="CZ137" s="57"/>
      <c r="DA137" s="57"/>
      <c r="DB137" s="57"/>
      <c r="DC137" s="57"/>
      <c r="DD137" s="57"/>
      <c r="DE137" s="57"/>
      <c r="DF137" s="57"/>
      <c r="DG137" s="57"/>
      <c r="DH137" s="57"/>
      <c r="DI137" s="57"/>
      <c r="DJ137" s="57"/>
      <c r="DK137" s="57"/>
      <c r="DL137" s="57"/>
      <c r="DM137" s="57"/>
      <c r="DN137" s="57"/>
      <c r="DO137" s="57"/>
      <c r="DP137" s="57"/>
      <c r="DQ137" s="57"/>
      <c r="DR137" s="57"/>
      <c r="DS137" s="57"/>
      <c r="DT137" s="57"/>
      <c r="DU137" s="57"/>
      <c r="DV137" s="57"/>
      <c r="DW137" s="57"/>
      <c r="DX137" s="57"/>
      <c r="DY137" s="57"/>
      <c r="DZ137" s="57"/>
      <c r="EA137" s="57"/>
      <c r="EB137" s="57"/>
      <c r="EC137" s="57"/>
      <c r="ED137" s="57"/>
      <c r="EE137" s="57"/>
      <c r="EF137" s="57"/>
      <c r="EG137" s="57"/>
      <c r="EH137" s="57"/>
      <c r="EI137" s="57"/>
      <c r="EJ137" s="57"/>
      <c r="EK137" s="57"/>
      <c r="EL137" s="57"/>
      <c r="EM137" s="57"/>
      <c r="EN137" s="57"/>
      <c r="EO137" s="57"/>
      <c r="EP137" s="57"/>
      <c r="EQ137" s="57"/>
      <c r="ER137" s="57"/>
      <c r="ES137" s="57"/>
      <c r="ET137" s="57"/>
      <c r="EU137" s="57"/>
      <c r="EV137" s="57"/>
      <c r="EW137" s="57"/>
      <c r="EX137" s="57"/>
      <c r="EY137" s="57"/>
      <c r="EZ137" s="57"/>
      <c r="FA137" s="57"/>
      <c r="FB137" s="57"/>
      <c r="FC137" s="57"/>
      <c r="FD137" s="57"/>
      <c r="FE137" s="57"/>
      <c r="FF137" s="57"/>
      <c r="FG137" s="57"/>
      <c r="FH137" s="57"/>
      <c r="FI137" s="57"/>
      <c r="FJ137" s="57"/>
      <c r="FK137" s="57"/>
      <c r="FL137" s="57"/>
      <c r="FM137" s="57"/>
      <c r="FN137" s="57"/>
      <c r="FO137" s="57"/>
      <c r="FP137" s="57"/>
      <c r="FQ137" s="57"/>
      <c r="FR137" s="57"/>
      <c r="FS137" s="57"/>
      <c r="FT137" s="57"/>
      <c r="FU137" s="57"/>
      <c r="FV137" s="57"/>
      <c r="FW137" s="57"/>
      <c r="FX137" s="57"/>
      <c r="FY137" s="57"/>
      <c r="FZ137" s="57"/>
      <c r="GA137" s="57"/>
      <c r="GB137" s="57"/>
      <c r="GC137" s="57"/>
      <c r="GD137" s="57"/>
      <c r="GE137" s="57"/>
      <c r="GF137" s="57"/>
      <c r="GG137" s="57"/>
      <c r="GH137" s="57"/>
      <c r="GI137" s="57"/>
      <c r="GJ137" s="57"/>
      <c r="GK137" s="57"/>
      <c r="GL137" s="57"/>
      <c r="GM137" s="57"/>
      <c r="GN137" s="57"/>
      <c r="GO137" s="57"/>
      <c r="GP137" s="57"/>
      <c r="GQ137" s="57"/>
      <c r="GR137" s="57"/>
      <c r="GS137" s="57"/>
      <c r="GT137" s="57"/>
      <c r="GU137" s="57"/>
      <c r="GV137" s="57"/>
      <c r="GW137" s="57"/>
      <c r="GX137" s="57"/>
      <c r="GY137" s="57"/>
      <c r="GZ137" s="57"/>
      <c r="HA137" s="57"/>
      <c r="HB137" s="57"/>
      <c r="HC137" s="57"/>
      <c r="HD137" s="57"/>
      <c r="HE137" s="57"/>
      <c r="HF137" s="57"/>
      <c r="HG137" s="57"/>
      <c r="HH137" s="57"/>
      <c r="HI137" s="57"/>
      <c r="HJ137" s="57"/>
      <c r="HK137" s="57"/>
      <c r="HL137" s="57"/>
      <c r="HM137" s="57"/>
      <c r="HN137" s="57"/>
      <c r="HO137" s="57"/>
      <c r="HP137" s="57"/>
      <c r="HQ137" s="57"/>
      <c r="HR137" s="57"/>
      <c r="HS137" s="57"/>
      <c r="HT137" s="57"/>
      <c r="HU137" s="57"/>
      <c r="HV137" s="57"/>
      <c r="HW137" s="57"/>
      <c r="HX137" s="57"/>
      <c r="HY137" s="57"/>
      <c r="HZ137" s="57"/>
      <c r="IA137" s="57"/>
      <c r="IB137" s="57"/>
      <c r="IC137" s="57"/>
      <c r="ID137" s="57"/>
      <c r="IE137" s="57"/>
      <c r="IF137" s="57"/>
      <c r="IG137" s="57"/>
      <c r="IH137" s="57"/>
      <c r="II137" s="57"/>
      <c r="IJ137" s="57"/>
      <c r="IK137" s="57"/>
      <c r="IL137" s="57"/>
      <c r="IM137" s="57"/>
      <c r="IN137" s="57"/>
      <c r="IO137" s="57"/>
      <c r="IP137" s="57"/>
      <c r="IQ137" s="57"/>
      <c r="IR137" s="57"/>
      <c r="IS137" s="57"/>
      <c r="IT137" s="57"/>
      <c r="IU137" s="57"/>
      <c r="IV137" s="57"/>
    </row>
    <row r="138" spans="1:256" ht="15.75" customHeight="1">
      <c r="A138" s="71" t="s">
        <v>58</v>
      </c>
      <c r="B138" s="72" t="s">
        <v>59</v>
      </c>
      <c r="C138" s="103" t="s">
        <v>24</v>
      </c>
      <c r="D138" s="104"/>
      <c r="E138" s="105"/>
      <c r="F138" s="106">
        <f>SUM(F135,H135,F136:H137)</f>
        <v>37805.625</v>
      </c>
      <c r="G138" s="107"/>
      <c r="H138" s="108"/>
      <c r="I138" s="73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12"/>
      <c r="BM138" s="12"/>
      <c r="BN138" s="12"/>
      <c r="BO138" s="12"/>
      <c r="BP138" s="12"/>
      <c r="BQ138" s="12"/>
      <c r="BR138" s="12"/>
      <c r="BS138" s="12"/>
      <c r="BT138" s="12"/>
      <c r="BU138" s="12"/>
      <c r="BV138" s="12"/>
      <c r="BW138" s="12"/>
      <c r="BX138" s="12"/>
      <c r="BY138" s="12"/>
      <c r="BZ138" s="12"/>
      <c r="CA138" s="12"/>
      <c r="CB138" s="12"/>
      <c r="CC138" s="12"/>
      <c r="CD138" s="12"/>
      <c r="CE138" s="12"/>
      <c r="CF138" s="12"/>
      <c r="CG138" s="12"/>
      <c r="CH138" s="12"/>
      <c r="CI138" s="12"/>
      <c r="CJ138" s="12"/>
      <c r="CK138" s="12"/>
      <c r="CL138" s="12"/>
      <c r="CM138" s="12"/>
      <c r="CN138" s="12"/>
      <c r="CO138" s="12"/>
      <c r="CP138" s="12"/>
      <c r="CQ138" s="12"/>
      <c r="CR138" s="12"/>
      <c r="CS138" s="12"/>
      <c r="CT138" s="12"/>
      <c r="CU138" s="12"/>
      <c r="CV138" s="12"/>
      <c r="CW138" s="12"/>
      <c r="CX138" s="12"/>
      <c r="CY138" s="12"/>
      <c r="CZ138" s="12"/>
      <c r="DA138" s="12"/>
      <c r="DB138" s="12"/>
      <c r="DC138" s="12"/>
      <c r="DD138" s="12"/>
      <c r="DE138" s="12"/>
      <c r="DF138" s="12"/>
      <c r="DG138" s="12"/>
      <c r="DH138" s="12"/>
      <c r="DI138" s="12"/>
      <c r="DJ138" s="12"/>
      <c r="DK138" s="12"/>
      <c r="DL138" s="12"/>
      <c r="DM138" s="12"/>
      <c r="DN138" s="12"/>
      <c r="DO138" s="12"/>
      <c r="DP138" s="12"/>
      <c r="DQ138" s="12"/>
      <c r="DR138" s="12"/>
      <c r="DS138" s="12"/>
      <c r="DT138" s="12"/>
      <c r="DU138" s="12"/>
      <c r="DV138" s="12"/>
      <c r="DW138" s="12"/>
      <c r="DX138" s="12"/>
      <c r="DY138" s="12"/>
      <c r="DZ138" s="12"/>
      <c r="EA138" s="12"/>
      <c r="EB138" s="12"/>
      <c r="EC138" s="12"/>
      <c r="ED138" s="12"/>
      <c r="EE138" s="12"/>
      <c r="EF138" s="12"/>
      <c r="EG138" s="12"/>
      <c r="EH138" s="12"/>
      <c r="EI138" s="12"/>
      <c r="EJ138" s="12"/>
      <c r="EK138" s="12"/>
      <c r="EL138" s="12"/>
      <c r="EM138" s="12"/>
      <c r="EN138" s="12"/>
      <c r="EO138" s="12"/>
      <c r="EP138" s="12"/>
      <c r="EQ138" s="12"/>
      <c r="ER138" s="12"/>
      <c r="ES138" s="12"/>
      <c r="ET138" s="12"/>
      <c r="EU138" s="12"/>
      <c r="EV138" s="12"/>
      <c r="EW138" s="12"/>
      <c r="EX138" s="12"/>
      <c r="EY138" s="12"/>
      <c r="EZ138" s="12"/>
      <c r="FA138" s="12"/>
      <c r="FB138" s="12"/>
      <c r="FC138" s="12"/>
      <c r="FD138" s="12"/>
      <c r="FE138" s="12"/>
      <c r="FF138" s="12"/>
      <c r="FG138" s="12"/>
      <c r="FH138" s="12"/>
      <c r="FI138" s="12"/>
      <c r="FJ138" s="12"/>
      <c r="FK138" s="12"/>
      <c r="FL138" s="12"/>
      <c r="FM138" s="12"/>
      <c r="FN138" s="12"/>
      <c r="FO138" s="12"/>
      <c r="FP138" s="12"/>
      <c r="FQ138" s="12"/>
      <c r="FR138" s="12"/>
      <c r="FS138" s="12"/>
      <c r="FT138" s="12"/>
      <c r="FU138" s="12"/>
      <c r="FV138" s="12"/>
      <c r="FW138" s="12"/>
      <c r="FX138" s="12"/>
      <c r="FY138" s="12"/>
      <c r="FZ138" s="12"/>
      <c r="GA138" s="12"/>
      <c r="GB138" s="12"/>
      <c r="GC138" s="12"/>
      <c r="GD138" s="12"/>
      <c r="GE138" s="12"/>
      <c r="GF138" s="12"/>
      <c r="GG138" s="12"/>
      <c r="GH138" s="12"/>
      <c r="GI138" s="12"/>
      <c r="GJ138" s="12"/>
      <c r="GK138" s="12"/>
      <c r="GL138" s="12"/>
      <c r="GM138" s="12"/>
      <c r="GN138" s="12"/>
      <c r="GO138" s="12"/>
      <c r="GP138" s="12"/>
      <c r="GQ138" s="12"/>
      <c r="GR138" s="12"/>
      <c r="GS138" s="12"/>
      <c r="GT138" s="12"/>
      <c r="GU138" s="12"/>
      <c r="GV138" s="12"/>
      <c r="GW138" s="12"/>
      <c r="GX138" s="12"/>
      <c r="GY138" s="12"/>
      <c r="GZ138" s="12"/>
      <c r="HA138" s="12"/>
      <c r="HB138" s="12"/>
      <c r="HC138" s="12"/>
      <c r="HD138" s="12"/>
      <c r="HE138" s="12"/>
      <c r="HF138" s="12"/>
      <c r="HG138" s="12"/>
      <c r="HH138" s="12"/>
      <c r="HI138" s="12"/>
      <c r="HJ138" s="12"/>
      <c r="HK138" s="12"/>
      <c r="HL138" s="12"/>
      <c r="HM138" s="12"/>
      <c r="HN138" s="12"/>
      <c r="HO138" s="12"/>
      <c r="HP138" s="12"/>
      <c r="HQ138" s="12"/>
      <c r="HR138" s="12"/>
      <c r="HS138" s="12"/>
      <c r="HT138" s="12"/>
      <c r="HU138" s="12"/>
      <c r="HV138" s="12"/>
      <c r="HW138" s="12"/>
      <c r="HX138" s="12"/>
      <c r="HY138" s="12"/>
      <c r="HZ138" s="12"/>
      <c r="IA138" s="12"/>
      <c r="IB138" s="12"/>
      <c r="IC138" s="12"/>
      <c r="ID138" s="12"/>
      <c r="IE138" s="12"/>
      <c r="IF138" s="12"/>
      <c r="IG138" s="12"/>
      <c r="IH138" s="12"/>
      <c r="II138" s="12"/>
      <c r="IJ138" s="12"/>
      <c r="IK138" s="12"/>
      <c r="IL138" s="12"/>
      <c r="IM138" s="12"/>
      <c r="IN138" s="12"/>
      <c r="IO138" s="12"/>
      <c r="IP138" s="12"/>
      <c r="IQ138" s="12"/>
      <c r="IR138" s="12"/>
      <c r="IS138" s="12"/>
      <c r="IT138" s="12"/>
      <c r="IU138" s="12"/>
      <c r="IV138" s="12"/>
    </row>
    <row r="139" spans="1:9" ht="18.75" customHeight="1">
      <c r="A139" s="44"/>
      <c r="B139" s="109" t="s">
        <v>30</v>
      </c>
      <c r="C139" s="109"/>
      <c r="D139" s="44"/>
      <c r="E139" s="45"/>
      <c r="F139" s="45"/>
      <c r="G139" s="46"/>
      <c r="H139" s="45"/>
      <c r="I139" s="43" t="s">
        <v>31</v>
      </c>
    </row>
    <row r="140" spans="1:9" ht="18.75" customHeight="1">
      <c r="A140" s="44"/>
      <c r="B140" s="43"/>
      <c r="C140" s="44"/>
      <c r="D140" s="44"/>
      <c r="E140" s="45"/>
      <c r="F140" s="45"/>
      <c r="G140" s="46"/>
      <c r="H140" s="45"/>
      <c r="I140" s="43"/>
    </row>
    <row r="141" spans="2:9" ht="18.75" customHeight="1">
      <c r="B141" s="110" t="s">
        <v>179</v>
      </c>
      <c r="C141" s="110"/>
      <c r="D141" s="110"/>
      <c r="I141" s="2" t="s">
        <v>181</v>
      </c>
    </row>
  </sheetData>
  <mergeCells count="53">
    <mergeCell ref="E5:F5"/>
    <mergeCell ref="C102:E102"/>
    <mergeCell ref="F102:H102"/>
    <mergeCell ref="C91:E91"/>
    <mergeCell ref="F93:H93"/>
    <mergeCell ref="C93:E93"/>
    <mergeCell ref="C92:E92"/>
    <mergeCell ref="F92:H92"/>
    <mergeCell ref="A1:I1"/>
    <mergeCell ref="A3:I3"/>
    <mergeCell ref="A4:I4"/>
    <mergeCell ref="A5:A6"/>
    <mergeCell ref="B5:B6"/>
    <mergeCell ref="A2:I2"/>
    <mergeCell ref="C5:C6"/>
    <mergeCell ref="D5:D6"/>
    <mergeCell ref="G5:H5"/>
    <mergeCell ref="I5:I6"/>
    <mergeCell ref="A7:B7"/>
    <mergeCell ref="A31:B31"/>
    <mergeCell ref="A63:B63"/>
    <mergeCell ref="A69:B69"/>
    <mergeCell ref="A8:B8"/>
    <mergeCell ref="A19:B19"/>
    <mergeCell ref="A32:B32"/>
    <mergeCell ref="A50:B50"/>
    <mergeCell ref="A57:B57"/>
    <mergeCell ref="A81:B81"/>
    <mergeCell ref="A75:B75"/>
    <mergeCell ref="B104:I104"/>
    <mergeCell ref="B105:I105"/>
    <mergeCell ref="B115:D115"/>
    <mergeCell ref="A88:B88"/>
    <mergeCell ref="B110:I110"/>
    <mergeCell ref="B111:I111"/>
    <mergeCell ref="B112:I112"/>
    <mergeCell ref="B113:C113"/>
    <mergeCell ref="B106:I106"/>
    <mergeCell ref="B107:I107"/>
    <mergeCell ref="B108:I108"/>
    <mergeCell ref="B109:I109"/>
    <mergeCell ref="A121:B121"/>
    <mergeCell ref="A118:B118"/>
    <mergeCell ref="A116:B116"/>
    <mergeCell ref="C135:E135"/>
    <mergeCell ref="C136:E136"/>
    <mergeCell ref="F136:H136"/>
    <mergeCell ref="C137:E137"/>
    <mergeCell ref="F137:H137"/>
    <mergeCell ref="C138:E138"/>
    <mergeCell ref="F138:H138"/>
    <mergeCell ref="B139:C139"/>
    <mergeCell ref="B141:D141"/>
  </mergeCells>
  <printOptions/>
  <pageMargins left="0.7479166666666667" right="0.7479166666666667" top="0.89" bottom="0.9840277777777778" header="0.5118055555555556" footer="0.5118055555555556"/>
  <pageSetup horizontalDpi="600" verticalDpi="600" orientation="portrait" paperSize="9" scale="80" r:id="rId1"/>
  <headerFooter alignWithMargins="0">
    <oddFooter>&amp;C第 &amp;P 页，共 &amp;N 页</oddFooter>
  </headerFooter>
  <ignoredErrors>
    <ignoredError sqref="C127 C12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qijiasheng</Company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Lenovo</cp:lastModifiedBy>
  <cp:lastPrinted>2010-06-18T05:04:23Z</cp:lastPrinted>
  <dcterms:created xsi:type="dcterms:W3CDTF">2006-09-24T05:52:42Z</dcterms:created>
  <dcterms:modified xsi:type="dcterms:W3CDTF">2010-09-11T01:51:43Z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