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2" sheetId="1" r:id="rId1"/>
    <sheet name="Sheet3" sheetId="2" r:id="rId2"/>
  </sheets>
  <definedNames>
    <definedName name="_xlnm.Print_Area" localSheetId="0">'Sheet2'!$A$100:$L$115</definedName>
    <definedName name="_xlnm.Print_Titles" localSheetId="0">'Sheet2'!$1:$7</definedName>
  </definedNames>
  <calcPr fullCalcOnLoad="1"/>
</workbook>
</file>

<file path=xl/sharedStrings.xml><?xml version="1.0" encoding="utf-8"?>
<sst xmlns="http://schemas.openxmlformats.org/spreadsheetml/2006/main" count="276" uniqueCount="157">
  <si>
    <t>北京齐家盛装饰装潢公司上海分公司工程报价单</t>
  </si>
  <si>
    <t>京城唯一透明化报价  核算成本才是硬道理</t>
  </si>
  <si>
    <t>工程地址</t>
  </si>
  <si>
    <t>户主</t>
  </si>
  <si>
    <t>徐女士</t>
  </si>
  <si>
    <t>公司地址</t>
  </si>
  <si>
    <t>沪南公路3665号809室</t>
  </si>
  <si>
    <t>房型</t>
  </si>
  <si>
    <t>三室两厅两卫</t>
  </si>
  <si>
    <t>面积</t>
  </si>
  <si>
    <t>95平方</t>
  </si>
  <si>
    <t>公司电话</t>
  </si>
  <si>
    <t>序号</t>
  </si>
  <si>
    <t>工程项目</t>
  </si>
  <si>
    <t>单位</t>
  </si>
  <si>
    <t>工程量</t>
  </si>
  <si>
    <t>单    价</t>
  </si>
  <si>
    <t>合    价</t>
  </si>
  <si>
    <t>小计</t>
  </si>
  <si>
    <t>材料规格、型号、品牌、等级</t>
  </si>
  <si>
    <t>主材</t>
  </si>
  <si>
    <t>辅材</t>
  </si>
  <si>
    <t>人工</t>
  </si>
  <si>
    <t>一</t>
  </si>
  <si>
    <t>客厅、餐厅、过道</t>
  </si>
  <si>
    <t>石膏板异型顶</t>
  </si>
  <si>
    <t>㎡</t>
  </si>
  <si>
    <t>泰山纸面石膏板、龙骨等</t>
  </si>
  <si>
    <t>客厅地砖铺贴</t>
  </si>
  <si>
    <t xml:space="preserve">边长≥200mm地砖。32.5硅酸盐水泥（海螺）、中砂水泥沙浆铺贴。不含找平、拉毛、及墙面处理。(不含主材、勾缝剂) 
</t>
  </si>
  <si>
    <t>电视背景</t>
  </si>
  <si>
    <t>项</t>
  </si>
  <si>
    <t>烤漆玻璃、石膏板造型、墙纸客户自购</t>
  </si>
  <si>
    <t>餐厅背景</t>
  </si>
  <si>
    <t>波纹板装饰</t>
  </si>
  <si>
    <t>墙顶批嵌</t>
  </si>
  <si>
    <t>1、立邦净味全效一底两面。2、滑石粉批墙两道</t>
  </si>
  <si>
    <t>小计:</t>
  </si>
  <si>
    <t>二</t>
  </si>
  <si>
    <t>厨房</t>
  </si>
  <si>
    <t>包煤气管</t>
  </si>
  <si>
    <t>根</t>
  </si>
  <si>
    <t>红砖、水泥、黄沙、人工</t>
  </si>
  <si>
    <t>煤气管改造</t>
  </si>
  <si>
    <t>米</t>
  </si>
  <si>
    <t>劳动牌4分管（按实结算）</t>
  </si>
  <si>
    <t>集成铝扣板吊顶</t>
  </si>
  <si>
    <t>龙骨、扣板、人工</t>
  </si>
  <si>
    <t>过门石</t>
  </si>
  <si>
    <t>块</t>
  </si>
  <si>
    <t>墙砖铺贴</t>
  </si>
  <si>
    <t xml:space="preserve">边长≥200mm普通墙砖。32.5硅酸盐水泥（海螺）、中砂水泥沙浆铺贴。不含找平、拉毛、及墙面处理.(不含主材、勾缝剂) 
</t>
  </si>
  <si>
    <t>地砖铺贴</t>
  </si>
  <si>
    <t>三</t>
  </si>
  <si>
    <t>客厅卫生间部分</t>
  </si>
  <si>
    <t>墙地面防水</t>
  </si>
  <si>
    <t>雨虹防水涂料</t>
  </si>
  <si>
    <t>四</t>
  </si>
  <si>
    <t>主卧卫生间部分</t>
  </si>
  <si>
    <t>五</t>
  </si>
  <si>
    <t>主卧</t>
  </si>
  <si>
    <t>挑窗窗台板</t>
  </si>
  <si>
    <t>m</t>
  </si>
  <si>
    <t>金线米黄、磨边、辅料、人工</t>
  </si>
  <si>
    <t>大橱橱体</t>
  </si>
  <si>
    <t>E1级大芯板衬底,3厘饰面板饰面,背板为一级9厘板，同木质实木线条收边,刷多乐士清漆,底漆三遍,面漆二遍.（面积＞1m2）按展开面积计算,含油漆,着色漆另计.不含五金，玻璃</t>
  </si>
  <si>
    <t>石膏板造型顶</t>
  </si>
  <si>
    <t>纸面石膏板、龙骨等</t>
  </si>
  <si>
    <t>床头背景</t>
  </si>
  <si>
    <t>E1级大芯板衬底,3厘饰面板饰面，皮革软包。（皮革客户自供）</t>
  </si>
  <si>
    <t>六</t>
  </si>
  <si>
    <t>次卧</t>
  </si>
  <si>
    <t>七</t>
  </si>
  <si>
    <t>书房</t>
  </si>
  <si>
    <t>平窗窗台板</t>
  </si>
  <si>
    <t>书柜橱体</t>
  </si>
  <si>
    <t>八</t>
  </si>
  <si>
    <t>阳台</t>
  </si>
  <si>
    <t>阳台地砖铺贴</t>
  </si>
  <si>
    <t>九</t>
  </si>
  <si>
    <t>水电部分</t>
  </si>
  <si>
    <t>冷\热水管</t>
  </si>
  <si>
    <t>皮尔萨6分（包括PPR配件）</t>
  </si>
  <si>
    <t>1.5电线</t>
  </si>
  <si>
    <t>熊猫电线、PVC穿管、人工、辅料</t>
  </si>
  <si>
    <t>2.5电线</t>
  </si>
  <si>
    <t>4芯电话线</t>
  </si>
  <si>
    <t>安普4芯电话线</t>
  </si>
  <si>
    <t>8芯网络线</t>
  </si>
  <si>
    <t>安普普通8芯网络线</t>
  </si>
  <si>
    <t>有线电视线</t>
  </si>
  <si>
    <t>安普SYWV75-6有线电视线</t>
  </si>
  <si>
    <t>电线管</t>
  </si>
  <si>
    <t>中财6分电线管</t>
  </si>
  <si>
    <t>线盒</t>
  </si>
  <si>
    <t>只</t>
  </si>
  <si>
    <t>86型线盒</t>
  </si>
  <si>
    <t>开关、插座</t>
  </si>
  <si>
    <t>业主自购</t>
  </si>
  <si>
    <t>灯具安装</t>
  </si>
  <si>
    <t>筒灯、射灯、牛眼灯</t>
  </si>
  <si>
    <t>壁灯、吸顶灯、日光灯</t>
  </si>
  <si>
    <t>花式吊灯</t>
  </si>
  <si>
    <t>龙头安装</t>
  </si>
  <si>
    <t>卫浴设备安装</t>
  </si>
  <si>
    <t>开槽</t>
  </si>
  <si>
    <t>按实结算（砖墙10元/m，混凝土15元/m）</t>
  </si>
  <si>
    <t>直接成本</t>
  </si>
  <si>
    <t>管理费</t>
  </si>
  <si>
    <t>直接成本*0.08</t>
  </si>
  <si>
    <t>毛利润</t>
  </si>
  <si>
    <t>直接成本*0.17</t>
  </si>
  <si>
    <t>非利润代收费</t>
  </si>
  <si>
    <t>材料搬运费</t>
  </si>
  <si>
    <t>垃圾清理费</t>
  </si>
  <si>
    <t>清理至小区物业指定点</t>
  </si>
  <si>
    <t>敲墙</t>
  </si>
  <si>
    <t>打洞</t>
  </si>
  <si>
    <t>个</t>
  </si>
  <si>
    <t>按实结算</t>
  </si>
  <si>
    <t>总计</t>
  </si>
  <si>
    <t>直接成本+管理费+毛利润+非利润代收费</t>
  </si>
  <si>
    <t>税金</t>
  </si>
  <si>
    <t>总计*0.0341</t>
  </si>
  <si>
    <t>工程总价</t>
  </si>
  <si>
    <t>总计+税金</t>
  </si>
  <si>
    <t>1、本报价属于合同附件，与合同正本享有同等的法律效力。</t>
  </si>
  <si>
    <t>2、所有材料符合国家环保标准；参照《北京市家庭居室装饰工程质量验收标准》进行验收。</t>
  </si>
  <si>
    <t>3、所有材料可以由客户自己购买；公司为客户代购的商品一律不加价。</t>
  </si>
  <si>
    <t>4、本报价中注有的项目及数量按实际发生量为准。</t>
  </si>
  <si>
    <t>5、物业装修押金由业主自己交纳，如因本公司施工或质量问题引起的损失全部由本公司承担。</t>
  </si>
  <si>
    <t>6、本报价所含税金按税票实开金额计算。</t>
  </si>
  <si>
    <t>7、本报价所有木质工程都含油漆，但不含五金、墙纸、波音软片、玻璃等装饰。</t>
  </si>
  <si>
    <t xml:space="preserve">               甲方：</t>
  </si>
  <si>
    <t xml:space="preserve">             乙方：</t>
  </si>
  <si>
    <t xml:space="preserve">          2011年  9 月   日</t>
  </si>
  <si>
    <t xml:space="preserve">        2011年  9  月   日</t>
  </si>
  <si>
    <t>客户自购材料</t>
  </si>
  <si>
    <t>厨房墙砖铺贴</t>
  </si>
  <si>
    <t>300*450无缝砖（广东佛山）</t>
  </si>
  <si>
    <t>厨房地砖铺贴</t>
  </si>
  <si>
    <t>300*300防滑地砖（广东佛山）</t>
  </si>
  <si>
    <t>客厅卫生间墙砖</t>
  </si>
  <si>
    <t>客厅卫生间地砖</t>
  </si>
  <si>
    <t>主卧卫生间墙砖</t>
  </si>
  <si>
    <t>主卧卫生间地砖</t>
  </si>
  <si>
    <t>600*600仿古砖（广东佛山）</t>
  </si>
  <si>
    <t>进户门套</t>
  </si>
  <si>
    <t>定制实木复合型材。含油漆，油漆着色另计</t>
  </si>
  <si>
    <t>阳台门套</t>
  </si>
  <si>
    <t>套装门</t>
  </si>
  <si>
    <t>樘</t>
  </si>
  <si>
    <t>实木复合型材，平板镂槽简单镶线系列，每樘980元。含油漆，油漆着色另计，门锁、合页、门吸由客户提供，含安装。</t>
  </si>
  <si>
    <t>平窗窗套</t>
  </si>
  <si>
    <t>挑窗窗套</t>
  </si>
  <si>
    <t>拆旧由甲方负责，部分材料甲方已经购买</t>
  </si>
  <si>
    <t>奉贤星火农场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</si>
</sst>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15">
    <font>
      <sz val="12"/>
      <name val="宋体"/>
      <family val="0"/>
    </font>
    <font>
      <sz val="12"/>
      <name val="楷体_GB2312"/>
      <family val="3"/>
    </font>
    <font>
      <sz val="12"/>
      <color indexed="10"/>
      <name val="宋体"/>
      <family val="0"/>
    </font>
    <font>
      <sz val="12"/>
      <color indexed="63"/>
      <name val="宋体"/>
      <family val="0"/>
    </font>
    <font>
      <sz val="12"/>
      <color indexed="63"/>
      <name val="楷体_GB2312"/>
      <family val="3"/>
    </font>
    <font>
      <sz val="10"/>
      <color indexed="63"/>
      <name val="宋体"/>
      <family val="0"/>
    </font>
    <font>
      <sz val="10"/>
      <color indexed="9"/>
      <name val="宋体"/>
      <family val="0"/>
    </font>
    <font>
      <b/>
      <sz val="12"/>
      <name val="楷体_GB2312"/>
      <family val="3"/>
    </font>
    <font>
      <sz val="12"/>
      <color indexed="8"/>
      <name val="楷体_GB2312"/>
      <family val="3"/>
    </font>
    <font>
      <b/>
      <sz val="12"/>
      <color indexed="8"/>
      <name val="楷体_GB2312"/>
      <family val="3"/>
    </font>
    <font>
      <sz val="11"/>
      <color indexed="8"/>
      <name val="楷体_GB2312"/>
      <family val="3"/>
    </font>
    <font>
      <b/>
      <sz val="12"/>
      <name val="华文楷体"/>
      <family val="0"/>
    </font>
    <font>
      <b/>
      <sz val="18"/>
      <name val="楷体_GB2312"/>
      <family val="3"/>
    </font>
    <font>
      <sz val="14"/>
      <name val="楷体_GB2312"/>
      <family val="3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2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84" fontId="5" fillId="0" borderId="0" xfId="0" applyNumberFormat="1" applyFont="1" applyFill="1" applyBorder="1" applyAlignment="1" applyProtection="1">
      <alignment horizontal="left" vertical="center"/>
      <protection/>
    </xf>
    <xf numFmtId="184" fontId="6" fillId="0" borderId="0" xfId="0" applyNumberFormat="1" applyFont="1" applyFill="1" applyBorder="1" applyAlignment="1" applyProtection="1">
      <alignment vertical="center"/>
      <protection/>
    </xf>
    <xf numFmtId="184" fontId="1" fillId="0" borderId="0" xfId="0" applyNumberFormat="1" applyFont="1" applyFill="1" applyBorder="1" applyAlignment="1" applyProtection="1">
      <alignment horizontal="left"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184" fontId="1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184" fontId="8" fillId="0" borderId="1" xfId="0" applyNumberFormat="1" applyFont="1" applyFill="1" applyBorder="1" applyAlignment="1" applyProtection="1">
      <alignment vertical="center"/>
      <protection/>
    </xf>
    <xf numFmtId="185" fontId="1" fillId="0" borderId="1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184" fontId="7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185" fontId="7" fillId="0" borderId="1" xfId="0" applyNumberFormat="1" applyFont="1" applyFill="1" applyBorder="1" applyAlignment="1" applyProtection="1">
      <alignment vertical="center"/>
      <protection/>
    </xf>
    <xf numFmtId="184" fontId="9" fillId="0" borderId="1" xfId="0" applyNumberFormat="1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184" fontId="0" fillId="0" borderId="2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1" fillId="0" borderId="4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0" fontId="1" fillId="0" borderId="1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10" fontId="7" fillId="0" borderId="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15"/>
  <sheetViews>
    <sheetView tabSelected="1" zoomScaleSheetLayoutView="100" workbookViewId="0" topLeftCell="A1">
      <selection activeCell="C4" sqref="C4:F4"/>
    </sheetView>
  </sheetViews>
  <sheetFormatPr defaultColWidth="9.00390625" defaultRowHeight="14.25" customHeight="1"/>
  <cols>
    <col min="1" max="1" width="3.625" style="1" customWidth="1"/>
    <col min="2" max="2" width="16.75390625" style="10" customWidth="1"/>
    <col min="3" max="3" width="4.125" style="1" customWidth="1"/>
    <col min="4" max="4" width="8.00390625" style="1" customWidth="1"/>
    <col min="5" max="5" width="5.00390625" style="1" customWidth="1"/>
    <col min="6" max="6" width="5.50390625" style="1" customWidth="1"/>
    <col min="7" max="7" width="6.75390625" style="1" customWidth="1"/>
    <col min="8" max="8" width="10.125" style="19" customWidth="1"/>
    <col min="9" max="9" width="8.875" style="19" customWidth="1"/>
    <col min="10" max="11" width="10.125" style="1" customWidth="1"/>
    <col min="12" max="12" width="40.25390625" style="5" customWidth="1"/>
  </cols>
  <sheetData>
    <row r="2" spans="1:12" s="5" customFormat="1" ht="22.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5" customFormat="1" ht="18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4.25">
      <c r="A4" s="41" t="s">
        <v>2</v>
      </c>
      <c r="B4" s="41"/>
      <c r="C4" s="41" t="s">
        <v>156</v>
      </c>
      <c r="D4" s="41"/>
      <c r="E4" s="41"/>
      <c r="F4" s="41"/>
      <c r="G4" s="2" t="s">
        <v>3</v>
      </c>
      <c r="H4" s="41" t="s">
        <v>4</v>
      </c>
      <c r="I4" s="41"/>
      <c r="J4" s="41" t="s">
        <v>5</v>
      </c>
      <c r="K4" s="41"/>
      <c r="L4" s="15" t="s">
        <v>6</v>
      </c>
    </row>
    <row r="5" spans="1:12" ht="14.25">
      <c r="A5" s="41" t="s">
        <v>7</v>
      </c>
      <c r="B5" s="41"/>
      <c r="C5" s="41" t="s">
        <v>8</v>
      </c>
      <c r="D5" s="41"/>
      <c r="E5" s="41"/>
      <c r="F5" s="41"/>
      <c r="G5" s="2" t="s">
        <v>9</v>
      </c>
      <c r="H5" s="41" t="s">
        <v>10</v>
      </c>
      <c r="I5" s="41"/>
      <c r="J5" s="41" t="s">
        <v>11</v>
      </c>
      <c r="K5" s="41"/>
      <c r="L5" s="15">
        <v>60878921</v>
      </c>
    </row>
    <row r="6" spans="1:12" ht="14.25">
      <c r="A6" s="42" t="s">
        <v>12</v>
      </c>
      <c r="B6" s="42" t="s">
        <v>13</v>
      </c>
      <c r="C6" s="42" t="s">
        <v>14</v>
      </c>
      <c r="D6" s="42" t="s">
        <v>15</v>
      </c>
      <c r="E6" s="42" t="s">
        <v>16</v>
      </c>
      <c r="F6" s="42"/>
      <c r="G6" s="42"/>
      <c r="H6" s="42" t="s">
        <v>17</v>
      </c>
      <c r="I6" s="42"/>
      <c r="J6" s="42"/>
      <c r="K6" s="42" t="s">
        <v>18</v>
      </c>
      <c r="L6" s="42" t="s">
        <v>19</v>
      </c>
    </row>
    <row r="7" spans="1:12" ht="14.25">
      <c r="A7" s="42"/>
      <c r="B7" s="42"/>
      <c r="C7" s="42"/>
      <c r="D7" s="42"/>
      <c r="E7" s="21" t="s">
        <v>20</v>
      </c>
      <c r="F7" s="21" t="s">
        <v>21</v>
      </c>
      <c r="G7" s="21" t="s">
        <v>22</v>
      </c>
      <c r="H7" s="22" t="s">
        <v>20</v>
      </c>
      <c r="I7" s="22" t="s">
        <v>21</v>
      </c>
      <c r="J7" s="21" t="s">
        <v>22</v>
      </c>
      <c r="K7" s="42"/>
      <c r="L7" s="42"/>
    </row>
    <row r="8" spans="1:12" ht="14.25">
      <c r="A8" s="23" t="s">
        <v>23</v>
      </c>
      <c r="B8" s="43" t="s">
        <v>24</v>
      </c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s="1" customFormat="1" ht="14.25">
      <c r="A9" s="21">
        <v>1</v>
      </c>
      <c r="B9" s="21" t="s">
        <v>25</v>
      </c>
      <c r="C9" s="21" t="s">
        <v>26</v>
      </c>
      <c r="D9" s="26">
        <v>21</v>
      </c>
      <c r="E9" s="21">
        <v>30</v>
      </c>
      <c r="F9" s="21">
        <v>20</v>
      </c>
      <c r="G9" s="21">
        <v>55</v>
      </c>
      <c r="H9" s="25">
        <f>SUM(E9*D9)</f>
        <v>630</v>
      </c>
      <c r="I9" s="25">
        <f>SUM(D9*F9)</f>
        <v>420</v>
      </c>
      <c r="J9" s="25">
        <f>SUM(G9*D9)</f>
        <v>1155</v>
      </c>
      <c r="K9" s="25">
        <f>SUM(H9:J9)</f>
        <v>2205</v>
      </c>
      <c r="L9" s="21" t="s">
        <v>27</v>
      </c>
    </row>
    <row r="10" spans="1:12" s="3" customFormat="1" ht="43.5" customHeight="1">
      <c r="A10" s="21">
        <v>2</v>
      </c>
      <c r="B10" s="21" t="s">
        <v>28</v>
      </c>
      <c r="C10" s="21" t="s">
        <v>26</v>
      </c>
      <c r="D10" s="26">
        <v>30.1</v>
      </c>
      <c r="E10" s="21"/>
      <c r="F10" s="21">
        <v>18</v>
      </c>
      <c r="G10" s="21">
        <v>30</v>
      </c>
      <c r="H10" s="25"/>
      <c r="I10" s="25">
        <f>SUM(D10*F10)</f>
        <v>541.8000000000001</v>
      </c>
      <c r="J10" s="25">
        <f>SUM(G10*D10)</f>
        <v>903</v>
      </c>
      <c r="K10" s="25">
        <f>SUM(H10:J10)</f>
        <v>1444.8000000000002</v>
      </c>
      <c r="L10" s="27" t="s">
        <v>29</v>
      </c>
    </row>
    <row r="11" spans="1:12" ht="14.25">
      <c r="A11" s="21">
        <v>3</v>
      </c>
      <c r="B11" s="21" t="s">
        <v>30</v>
      </c>
      <c r="C11" s="21" t="s">
        <v>31</v>
      </c>
      <c r="D11" s="26">
        <v>1</v>
      </c>
      <c r="E11" s="21">
        <v>1200</v>
      </c>
      <c r="F11" s="21">
        <v>300</v>
      </c>
      <c r="G11" s="21">
        <v>600</v>
      </c>
      <c r="H11" s="25">
        <f>SUM(E11*D11)</f>
        <v>1200</v>
      </c>
      <c r="I11" s="25">
        <f>SUM(D11*F11)</f>
        <v>300</v>
      </c>
      <c r="J11" s="25">
        <f>SUM(G11*D11)</f>
        <v>600</v>
      </c>
      <c r="K11" s="25">
        <f>SUM(H11:J11)</f>
        <v>2100</v>
      </c>
      <c r="L11" s="21" t="s">
        <v>32</v>
      </c>
    </row>
    <row r="12" spans="1:12" ht="14.25">
      <c r="A12" s="21">
        <v>4</v>
      </c>
      <c r="B12" s="21" t="s">
        <v>33</v>
      </c>
      <c r="C12" s="21" t="s">
        <v>31</v>
      </c>
      <c r="D12" s="26">
        <v>1</v>
      </c>
      <c r="E12" s="21">
        <v>500</v>
      </c>
      <c r="F12" s="21">
        <v>100</v>
      </c>
      <c r="G12" s="21">
        <v>200</v>
      </c>
      <c r="H12" s="25">
        <f>SUM(E12*D12)</f>
        <v>500</v>
      </c>
      <c r="I12" s="25">
        <f>SUM(D12*F12)</f>
        <v>100</v>
      </c>
      <c r="J12" s="25">
        <f>SUM(G12*D12)</f>
        <v>200</v>
      </c>
      <c r="K12" s="25">
        <f>SUM(H12:J12)</f>
        <v>800</v>
      </c>
      <c r="L12" s="21" t="s">
        <v>34</v>
      </c>
    </row>
    <row r="13" spans="1:12" ht="27" customHeight="1">
      <c r="A13" s="21">
        <v>5</v>
      </c>
      <c r="B13" s="21" t="s">
        <v>35</v>
      </c>
      <c r="C13" s="21" t="s">
        <v>26</v>
      </c>
      <c r="D13" s="26">
        <f>25.7*2.65*1.05+D10</f>
        <v>101.61025000000001</v>
      </c>
      <c r="E13" s="21">
        <v>10</v>
      </c>
      <c r="F13" s="21">
        <v>3</v>
      </c>
      <c r="G13" s="21">
        <v>12</v>
      </c>
      <c r="H13" s="25">
        <f>SUM(E13*D13)</f>
        <v>1016.1025000000001</v>
      </c>
      <c r="I13" s="25">
        <f>SUM(D13*F13)</f>
        <v>304.83075</v>
      </c>
      <c r="J13" s="25">
        <f>SUM(G13*D13)</f>
        <v>1219.323</v>
      </c>
      <c r="K13" s="25">
        <f>SUM(H13:J13)</f>
        <v>2540.2562500000004</v>
      </c>
      <c r="L13" s="27" t="s">
        <v>36</v>
      </c>
    </row>
    <row r="14" spans="1:12" ht="14.25">
      <c r="A14" s="23"/>
      <c r="B14" s="23" t="s">
        <v>37</v>
      </c>
      <c r="C14" s="21"/>
      <c r="D14" s="21"/>
      <c r="E14" s="21"/>
      <c r="F14" s="21"/>
      <c r="G14" s="21"/>
      <c r="H14" s="28">
        <f>SUM(H9:H13)</f>
        <v>3346.1025</v>
      </c>
      <c r="I14" s="28">
        <f>SUM(I9:I13)</f>
        <v>1666.6307500000003</v>
      </c>
      <c r="J14" s="28">
        <f>SUM(J9:J13)</f>
        <v>4077.3230000000003</v>
      </c>
      <c r="K14" s="28">
        <f>SUM(K9:K13)</f>
        <v>9090.056250000001</v>
      </c>
      <c r="L14" s="23"/>
    </row>
    <row r="15" spans="1:12" ht="14.25">
      <c r="A15" s="23" t="s">
        <v>38</v>
      </c>
      <c r="B15" s="43" t="s">
        <v>39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14.25">
      <c r="A16" s="21">
        <v>1</v>
      </c>
      <c r="B16" s="21" t="s">
        <v>40</v>
      </c>
      <c r="C16" s="21" t="s">
        <v>41</v>
      </c>
      <c r="D16" s="26">
        <v>1</v>
      </c>
      <c r="E16" s="21">
        <v>85</v>
      </c>
      <c r="F16" s="21"/>
      <c r="G16" s="21">
        <v>95</v>
      </c>
      <c r="H16" s="25">
        <f>SUM(E16*D16)</f>
        <v>85</v>
      </c>
      <c r="I16" s="25">
        <f aca="true" t="shared" si="0" ref="I16:I21">SUM(D16*F16)</f>
        <v>0</v>
      </c>
      <c r="J16" s="25">
        <f aca="true" t="shared" si="1" ref="J16:J21">SUM(G16*D16)</f>
        <v>95</v>
      </c>
      <c r="K16" s="25">
        <f aca="true" t="shared" si="2" ref="K16:K21">SUM(H16:J16)</f>
        <v>180</v>
      </c>
      <c r="L16" s="21" t="s">
        <v>42</v>
      </c>
    </row>
    <row r="17" spans="1:12" ht="14.25">
      <c r="A17" s="21">
        <v>2</v>
      </c>
      <c r="B17" s="21" t="s">
        <v>43</v>
      </c>
      <c r="C17" s="21" t="s">
        <v>44</v>
      </c>
      <c r="D17" s="26">
        <v>6</v>
      </c>
      <c r="E17" s="21">
        <v>25</v>
      </c>
      <c r="F17" s="21">
        <v>6</v>
      </c>
      <c r="G17" s="21">
        <v>8</v>
      </c>
      <c r="H17" s="25">
        <f>SUM(E17*D17)</f>
        <v>150</v>
      </c>
      <c r="I17" s="25">
        <f t="shared" si="0"/>
        <v>36</v>
      </c>
      <c r="J17" s="25">
        <f t="shared" si="1"/>
        <v>48</v>
      </c>
      <c r="K17" s="25">
        <f t="shared" si="2"/>
        <v>234</v>
      </c>
      <c r="L17" s="21" t="s">
        <v>45</v>
      </c>
    </row>
    <row r="18" spans="1:12" ht="14.25">
      <c r="A18" s="21">
        <v>3</v>
      </c>
      <c r="B18" s="21" t="s">
        <v>46</v>
      </c>
      <c r="C18" s="21" t="s">
        <v>26</v>
      </c>
      <c r="D18" s="26">
        <v>4.6</v>
      </c>
      <c r="E18" s="21">
        <v>90</v>
      </c>
      <c r="F18" s="21"/>
      <c r="G18" s="21">
        <v>25</v>
      </c>
      <c r="H18" s="25">
        <f>SUM(E18*D18)</f>
        <v>413.99999999999994</v>
      </c>
      <c r="I18" s="25">
        <f t="shared" si="0"/>
        <v>0</v>
      </c>
      <c r="J18" s="25">
        <f t="shared" si="1"/>
        <v>114.99999999999999</v>
      </c>
      <c r="K18" s="25">
        <f t="shared" si="2"/>
        <v>528.9999999999999</v>
      </c>
      <c r="L18" s="21" t="s">
        <v>47</v>
      </c>
    </row>
    <row r="19" spans="1:12" ht="14.25">
      <c r="A19" s="21">
        <v>4</v>
      </c>
      <c r="B19" s="21" t="s">
        <v>48</v>
      </c>
      <c r="C19" s="21" t="s">
        <v>49</v>
      </c>
      <c r="D19" s="26">
        <v>1</v>
      </c>
      <c r="E19" s="21">
        <v>35</v>
      </c>
      <c r="F19" s="21">
        <v>15</v>
      </c>
      <c r="G19" s="21">
        <v>15</v>
      </c>
      <c r="H19" s="25">
        <f>SUM(E19*D19)</f>
        <v>35</v>
      </c>
      <c r="I19" s="25">
        <f t="shared" si="0"/>
        <v>15</v>
      </c>
      <c r="J19" s="25">
        <f t="shared" si="1"/>
        <v>15</v>
      </c>
      <c r="K19" s="25">
        <f t="shared" si="2"/>
        <v>65</v>
      </c>
      <c r="L19" s="21"/>
    </row>
    <row r="20" spans="1:12" s="3" customFormat="1" ht="45" customHeight="1">
      <c r="A20" s="21">
        <v>5</v>
      </c>
      <c r="B20" s="21" t="s">
        <v>50</v>
      </c>
      <c r="C20" s="21" t="s">
        <v>26</v>
      </c>
      <c r="D20" s="26">
        <f>8.7*2.4</f>
        <v>20.88</v>
      </c>
      <c r="E20" s="21"/>
      <c r="F20" s="21">
        <v>12</v>
      </c>
      <c r="G20" s="21">
        <v>35</v>
      </c>
      <c r="H20" s="25"/>
      <c r="I20" s="25">
        <f t="shared" si="0"/>
        <v>250.56</v>
      </c>
      <c r="J20" s="25">
        <f t="shared" si="1"/>
        <v>730.8</v>
      </c>
      <c r="K20" s="25">
        <f t="shared" si="2"/>
        <v>981.3599999999999</v>
      </c>
      <c r="L20" s="27" t="s">
        <v>51</v>
      </c>
    </row>
    <row r="21" spans="1:12" s="3" customFormat="1" ht="45" customHeight="1">
      <c r="A21" s="21">
        <v>6</v>
      </c>
      <c r="B21" s="21" t="s">
        <v>52</v>
      </c>
      <c r="C21" s="21" t="s">
        <v>26</v>
      </c>
      <c r="D21" s="26">
        <v>4.6</v>
      </c>
      <c r="E21" s="21"/>
      <c r="F21" s="21">
        <v>18</v>
      </c>
      <c r="G21" s="21">
        <v>30</v>
      </c>
      <c r="H21" s="25"/>
      <c r="I21" s="25">
        <f t="shared" si="0"/>
        <v>82.8</v>
      </c>
      <c r="J21" s="25">
        <f t="shared" si="1"/>
        <v>138</v>
      </c>
      <c r="K21" s="25">
        <f t="shared" si="2"/>
        <v>220.8</v>
      </c>
      <c r="L21" s="27" t="s">
        <v>29</v>
      </c>
    </row>
    <row r="22" spans="1:12" ht="14.25">
      <c r="A22" s="21"/>
      <c r="B22" s="23" t="s">
        <v>37</v>
      </c>
      <c r="C22" s="21"/>
      <c r="D22" s="21"/>
      <c r="E22" s="21"/>
      <c r="F22" s="21"/>
      <c r="G22" s="21"/>
      <c r="H22" s="28">
        <f>SUM(H16:H21)</f>
        <v>684</v>
      </c>
      <c r="I22" s="28">
        <f>SUM(I16:I21)</f>
        <v>384.36</v>
      </c>
      <c r="J22" s="28">
        <f>SUM(J16:J21)</f>
        <v>1141.8</v>
      </c>
      <c r="K22" s="28">
        <f>SUM(K16:K21)</f>
        <v>2210.16</v>
      </c>
      <c r="L22" s="23"/>
    </row>
    <row r="23" spans="1:12" ht="14.25">
      <c r="A23" s="23" t="s">
        <v>53</v>
      </c>
      <c r="B23" s="43" t="s">
        <v>54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4.25">
      <c r="A24" s="21">
        <v>1</v>
      </c>
      <c r="B24" s="21" t="s">
        <v>55</v>
      </c>
      <c r="C24" s="21" t="s">
        <v>26</v>
      </c>
      <c r="D24" s="26">
        <v>10</v>
      </c>
      <c r="E24" s="21">
        <v>40</v>
      </c>
      <c r="F24" s="21"/>
      <c r="G24" s="21">
        <v>40</v>
      </c>
      <c r="H24" s="25">
        <f>SUM(E24*D24)</f>
        <v>400</v>
      </c>
      <c r="I24" s="25"/>
      <c r="J24" s="25">
        <f>SUM(G24*D24)</f>
        <v>400</v>
      </c>
      <c r="K24" s="25">
        <f>SUM(H24:J24)</f>
        <v>800</v>
      </c>
      <c r="L24" s="21" t="s">
        <v>56</v>
      </c>
    </row>
    <row r="25" spans="1:12" ht="14.25">
      <c r="A25" s="21">
        <v>2</v>
      </c>
      <c r="B25" s="21" t="s">
        <v>46</v>
      </c>
      <c r="C25" s="21" t="s">
        <v>26</v>
      </c>
      <c r="D25" s="26">
        <v>5.6</v>
      </c>
      <c r="E25" s="21">
        <v>90</v>
      </c>
      <c r="F25" s="21"/>
      <c r="G25" s="21">
        <v>25</v>
      </c>
      <c r="H25" s="25">
        <f>SUM(E25*D25)</f>
        <v>503.99999999999994</v>
      </c>
      <c r="I25" s="25">
        <f>SUM(D25*F25)</f>
        <v>0</v>
      </c>
      <c r="J25" s="25">
        <f>SUM(G25*D25)</f>
        <v>140</v>
      </c>
      <c r="K25" s="25">
        <f>SUM(H25:J25)</f>
        <v>644</v>
      </c>
      <c r="L25" s="21" t="s">
        <v>47</v>
      </c>
    </row>
    <row r="26" spans="1:12" ht="14.25">
      <c r="A26" s="21">
        <v>3</v>
      </c>
      <c r="B26" s="21" t="s">
        <v>48</v>
      </c>
      <c r="C26" s="21" t="s">
        <v>49</v>
      </c>
      <c r="D26" s="26">
        <v>1</v>
      </c>
      <c r="E26" s="21">
        <v>35</v>
      </c>
      <c r="F26" s="21">
        <v>15</v>
      </c>
      <c r="G26" s="21">
        <v>15</v>
      </c>
      <c r="H26" s="25">
        <f>SUM(E26*D26)</f>
        <v>35</v>
      </c>
      <c r="I26" s="25">
        <f>SUM(D26*F26)</f>
        <v>15</v>
      </c>
      <c r="J26" s="25">
        <f>SUM(G26*D26)</f>
        <v>15</v>
      </c>
      <c r="K26" s="25">
        <f>SUM(H26:J26)</f>
        <v>65</v>
      </c>
      <c r="L26" s="21"/>
    </row>
    <row r="27" spans="1:12" ht="45" customHeight="1">
      <c r="A27" s="21">
        <v>4</v>
      </c>
      <c r="B27" s="21" t="s">
        <v>50</v>
      </c>
      <c r="C27" s="21" t="s">
        <v>26</v>
      </c>
      <c r="D27" s="26">
        <f>12*2.4</f>
        <v>28.799999999999997</v>
      </c>
      <c r="E27" s="21"/>
      <c r="F27" s="21">
        <v>12</v>
      </c>
      <c r="G27" s="26">
        <v>35</v>
      </c>
      <c r="H27" s="25"/>
      <c r="I27" s="25">
        <f>SUM(D27*F27)</f>
        <v>345.59999999999997</v>
      </c>
      <c r="J27" s="25">
        <f>SUM(G27*D27)</f>
        <v>1007.9999999999999</v>
      </c>
      <c r="K27" s="25">
        <f>SUM(H27:J27)</f>
        <v>1353.6</v>
      </c>
      <c r="L27" s="27" t="s">
        <v>51</v>
      </c>
    </row>
    <row r="28" spans="1:12" s="3" customFormat="1" ht="51.75" customHeight="1">
      <c r="A28" s="21">
        <v>5</v>
      </c>
      <c r="B28" s="21" t="s">
        <v>52</v>
      </c>
      <c r="C28" s="21" t="s">
        <v>26</v>
      </c>
      <c r="D28" s="26">
        <v>5.6</v>
      </c>
      <c r="E28" s="21"/>
      <c r="F28" s="21">
        <v>18</v>
      </c>
      <c r="G28" s="21">
        <v>30</v>
      </c>
      <c r="H28" s="25"/>
      <c r="I28" s="25">
        <f>SUM(D28*F28)</f>
        <v>100.8</v>
      </c>
      <c r="J28" s="25">
        <f>SUM(G28*D28)</f>
        <v>168</v>
      </c>
      <c r="K28" s="25">
        <f>SUM(H28:J28)</f>
        <v>268.8</v>
      </c>
      <c r="L28" s="27" t="s">
        <v>29</v>
      </c>
    </row>
    <row r="29" spans="1:12" ht="14.25">
      <c r="A29" s="21"/>
      <c r="B29" s="23" t="s">
        <v>37</v>
      </c>
      <c r="C29" s="21"/>
      <c r="D29" s="21"/>
      <c r="E29" s="21"/>
      <c r="F29" s="21"/>
      <c r="G29" s="21"/>
      <c r="H29" s="28">
        <f>SUM(H24:H28)</f>
        <v>939</v>
      </c>
      <c r="I29" s="28">
        <f>SUM(I24:I28)</f>
        <v>461.4</v>
      </c>
      <c r="J29" s="28">
        <f>SUM(J24:J28)</f>
        <v>1731</v>
      </c>
      <c r="K29" s="28">
        <f>SUM(K24:K28)</f>
        <v>3131.4</v>
      </c>
      <c r="L29" s="23"/>
    </row>
    <row r="30" spans="1:12" ht="14.25">
      <c r="A30" s="23" t="s">
        <v>57</v>
      </c>
      <c r="B30" s="43" t="s">
        <v>58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4.25">
      <c r="A31" s="21">
        <v>1</v>
      </c>
      <c r="B31" s="21" t="s">
        <v>55</v>
      </c>
      <c r="C31" s="21" t="s">
        <v>26</v>
      </c>
      <c r="D31" s="26">
        <v>6.5</v>
      </c>
      <c r="E31" s="21">
        <v>35</v>
      </c>
      <c r="F31" s="21"/>
      <c r="G31" s="21">
        <v>25</v>
      </c>
      <c r="H31" s="25">
        <f>SUM(E31*D31)</f>
        <v>227.5</v>
      </c>
      <c r="I31" s="25"/>
      <c r="J31" s="25">
        <f>SUM(G31*D31)</f>
        <v>162.5</v>
      </c>
      <c r="K31" s="25">
        <f>SUM(H31:J31)</f>
        <v>390</v>
      </c>
      <c r="L31" s="21" t="s">
        <v>56</v>
      </c>
    </row>
    <row r="32" spans="1:12" ht="14.25">
      <c r="A32" s="21">
        <v>2</v>
      </c>
      <c r="B32" s="21" t="s">
        <v>46</v>
      </c>
      <c r="C32" s="21" t="s">
        <v>26</v>
      </c>
      <c r="D32" s="26">
        <v>3.3</v>
      </c>
      <c r="E32" s="21">
        <v>90</v>
      </c>
      <c r="F32" s="21"/>
      <c r="G32" s="21">
        <v>25</v>
      </c>
      <c r="H32" s="25">
        <f>SUM(E32*D32)</f>
        <v>297</v>
      </c>
      <c r="I32" s="25">
        <f>SUM(D32*F32)</f>
        <v>0</v>
      </c>
      <c r="J32" s="25">
        <f>SUM(G32*D32)</f>
        <v>82.5</v>
      </c>
      <c r="K32" s="25">
        <f>SUM(H32:J32)</f>
        <v>379.5</v>
      </c>
      <c r="L32" s="21" t="s">
        <v>47</v>
      </c>
    </row>
    <row r="33" spans="1:12" ht="14.25">
      <c r="A33" s="21">
        <v>3</v>
      </c>
      <c r="B33" s="21" t="s">
        <v>48</v>
      </c>
      <c r="C33" s="21" t="s">
        <v>49</v>
      </c>
      <c r="D33" s="26">
        <v>1</v>
      </c>
      <c r="E33" s="21">
        <v>35</v>
      </c>
      <c r="F33" s="21">
        <v>15</v>
      </c>
      <c r="G33" s="21">
        <v>15</v>
      </c>
      <c r="H33" s="25">
        <f>SUM(E33*D33)</f>
        <v>35</v>
      </c>
      <c r="I33" s="25">
        <f>SUM(D33*F33)</f>
        <v>15</v>
      </c>
      <c r="J33" s="25">
        <f>SUM(G33*D33)</f>
        <v>15</v>
      </c>
      <c r="K33" s="25">
        <f>SUM(H33:J33)</f>
        <v>65</v>
      </c>
      <c r="L33" s="21"/>
    </row>
    <row r="34" spans="1:12" ht="45" customHeight="1">
      <c r="A34" s="21">
        <v>4</v>
      </c>
      <c r="B34" s="21" t="s">
        <v>50</v>
      </c>
      <c r="C34" s="21" t="s">
        <v>26</v>
      </c>
      <c r="D34" s="26">
        <f>8.4*2.4</f>
        <v>20.16</v>
      </c>
      <c r="E34" s="21"/>
      <c r="F34" s="21">
        <v>12</v>
      </c>
      <c r="G34" s="26">
        <f>2.12*1.97</f>
        <v>4.1764</v>
      </c>
      <c r="H34" s="25"/>
      <c r="I34" s="25">
        <f>SUM(D34*F34)</f>
        <v>241.92000000000002</v>
      </c>
      <c r="J34" s="25">
        <f>SUM(G34*D34)</f>
        <v>84.196224</v>
      </c>
      <c r="K34" s="25">
        <f>SUM(H34:J34)</f>
        <v>326.116224</v>
      </c>
      <c r="L34" s="27" t="s">
        <v>51</v>
      </c>
    </row>
    <row r="35" spans="1:12" s="3" customFormat="1" ht="45" customHeight="1">
      <c r="A35" s="21">
        <v>5</v>
      </c>
      <c r="B35" s="21" t="s">
        <v>52</v>
      </c>
      <c r="C35" s="21" t="s">
        <v>26</v>
      </c>
      <c r="D35" s="26">
        <v>3.3</v>
      </c>
      <c r="E35" s="21"/>
      <c r="F35" s="21">
        <v>18</v>
      </c>
      <c r="G35" s="21">
        <v>30</v>
      </c>
      <c r="H35" s="25"/>
      <c r="I35" s="25">
        <f>SUM(D35*F35)</f>
        <v>59.4</v>
      </c>
      <c r="J35" s="25">
        <f>SUM(G35*D35)</f>
        <v>99</v>
      </c>
      <c r="K35" s="25">
        <f>SUM(H35:J35)</f>
        <v>158.4</v>
      </c>
      <c r="L35" s="27" t="s">
        <v>29</v>
      </c>
    </row>
    <row r="36" spans="1:12" ht="14.25">
      <c r="A36" s="21"/>
      <c r="B36" s="23" t="s">
        <v>37</v>
      </c>
      <c r="C36" s="21"/>
      <c r="D36" s="21"/>
      <c r="E36" s="21"/>
      <c r="F36" s="21"/>
      <c r="G36" s="21"/>
      <c r="H36" s="28">
        <f>SUM(H31:H35)</f>
        <v>559.5</v>
      </c>
      <c r="I36" s="28">
        <f>SUM(I31:I35)</f>
        <v>316.32</v>
      </c>
      <c r="J36" s="28">
        <f>SUM(J31:J35)</f>
        <v>443.19622400000003</v>
      </c>
      <c r="K36" s="28">
        <f>SUM(K31:K35)</f>
        <v>1319.016224</v>
      </c>
      <c r="L36" s="23"/>
    </row>
    <row r="37" spans="1:12" ht="14.25">
      <c r="A37" s="23" t="s">
        <v>59</v>
      </c>
      <c r="B37" s="43" t="s">
        <v>60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s="4" customFormat="1" ht="14.25">
      <c r="A38" s="21">
        <v>1</v>
      </c>
      <c r="B38" s="21" t="s">
        <v>61</v>
      </c>
      <c r="C38" s="21" t="s">
        <v>62</v>
      </c>
      <c r="D38" s="21">
        <v>3.5</v>
      </c>
      <c r="E38" s="21">
        <f>65*3</f>
        <v>195</v>
      </c>
      <c r="F38" s="21">
        <v>30</v>
      </c>
      <c r="G38" s="21">
        <v>30</v>
      </c>
      <c r="H38" s="25">
        <f aca="true" t="shared" si="3" ref="H38:H43">SUM(E38*D38)</f>
        <v>682.5</v>
      </c>
      <c r="I38" s="25">
        <f aca="true" t="shared" si="4" ref="I38:I43">SUM(D38*F38)</f>
        <v>105</v>
      </c>
      <c r="J38" s="25">
        <f aca="true" t="shared" si="5" ref="J38:J43">SUM(G38*D38)</f>
        <v>105</v>
      </c>
      <c r="K38" s="25">
        <f aca="true" t="shared" si="6" ref="K38:K43">SUM(H38:J38)</f>
        <v>892.5</v>
      </c>
      <c r="L38" s="24" t="s">
        <v>63</v>
      </c>
    </row>
    <row r="39" spans="1:12" ht="57">
      <c r="A39" s="21">
        <v>2</v>
      </c>
      <c r="B39" s="21" t="s">
        <v>64</v>
      </c>
      <c r="C39" s="21" t="s">
        <v>26</v>
      </c>
      <c r="D39" s="21">
        <f>(3*2.65)*3.5</f>
        <v>27.824999999999996</v>
      </c>
      <c r="E39" s="21">
        <v>70</v>
      </c>
      <c r="F39" s="21">
        <v>5</v>
      </c>
      <c r="G39" s="21">
        <v>73</v>
      </c>
      <c r="H39" s="25">
        <f t="shared" si="3"/>
        <v>1947.7499999999998</v>
      </c>
      <c r="I39" s="25">
        <f t="shared" si="4"/>
        <v>139.12499999999997</v>
      </c>
      <c r="J39" s="25">
        <f t="shared" si="5"/>
        <v>2031.2249999999997</v>
      </c>
      <c r="K39" s="25">
        <f t="shared" si="6"/>
        <v>4118.099999999999</v>
      </c>
      <c r="L39" s="27" t="s">
        <v>65</v>
      </c>
    </row>
    <row r="40" spans="1:12" ht="14.25">
      <c r="A40" s="21">
        <v>3</v>
      </c>
      <c r="B40" s="21" t="s">
        <v>30</v>
      </c>
      <c r="C40" s="21" t="s">
        <v>31</v>
      </c>
      <c r="D40" s="26">
        <v>1</v>
      </c>
      <c r="E40" s="21">
        <v>240</v>
      </c>
      <c r="F40" s="21">
        <v>30</v>
      </c>
      <c r="G40" s="21">
        <v>300</v>
      </c>
      <c r="H40" s="25">
        <f t="shared" si="3"/>
        <v>240</v>
      </c>
      <c r="I40" s="25">
        <f t="shared" si="4"/>
        <v>30</v>
      </c>
      <c r="J40" s="25">
        <f t="shared" si="5"/>
        <v>300</v>
      </c>
      <c r="K40" s="25">
        <f t="shared" si="6"/>
        <v>570</v>
      </c>
      <c r="L40" s="21" t="s">
        <v>32</v>
      </c>
    </row>
    <row r="41" spans="1:12" s="1" customFormat="1" ht="14.25">
      <c r="A41" s="21">
        <v>4</v>
      </c>
      <c r="B41" s="21" t="s">
        <v>66</v>
      </c>
      <c r="C41" s="21" t="s">
        <v>26</v>
      </c>
      <c r="D41" s="26">
        <v>21</v>
      </c>
      <c r="E41" s="21">
        <v>20</v>
      </c>
      <c r="F41" s="21">
        <v>20</v>
      </c>
      <c r="G41" s="21">
        <v>35</v>
      </c>
      <c r="H41" s="25">
        <f t="shared" si="3"/>
        <v>420</v>
      </c>
      <c r="I41" s="25">
        <f t="shared" si="4"/>
        <v>420</v>
      </c>
      <c r="J41" s="25">
        <f t="shared" si="5"/>
        <v>735</v>
      </c>
      <c r="K41" s="25">
        <f t="shared" si="6"/>
        <v>1575</v>
      </c>
      <c r="L41" s="21" t="s">
        <v>67</v>
      </c>
    </row>
    <row r="42" spans="1:12" ht="28.5">
      <c r="A42" s="21">
        <v>5</v>
      </c>
      <c r="B42" s="21" t="s">
        <v>68</v>
      </c>
      <c r="C42" s="21" t="s">
        <v>31</v>
      </c>
      <c r="D42" s="26">
        <v>1</v>
      </c>
      <c r="E42" s="21">
        <v>500</v>
      </c>
      <c r="F42" s="21">
        <v>150</v>
      </c>
      <c r="G42" s="21">
        <v>600</v>
      </c>
      <c r="H42" s="25">
        <f t="shared" si="3"/>
        <v>500</v>
      </c>
      <c r="I42" s="25">
        <f t="shared" si="4"/>
        <v>150</v>
      </c>
      <c r="J42" s="25">
        <f t="shared" si="5"/>
        <v>600</v>
      </c>
      <c r="K42" s="25">
        <f t="shared" si="6"/>
        <v>1250</v>
      </c>
      <c r="L42" s="27" t="s">
        <v>69</v>
      </c>
    </row>
    <row r="43" spans="1:12" ht="28.5" customHeight="1">
      <c r="A43" s="21">
        <v>6</v>
      </c>
      <c r="B43" s="21" t="s">
        <v>35</v>
      </c>
      <c r="C43" s="21" t="s">
        <v>26</v>
      </c>
      <c r="D43" s="26">
        <f>16.1*2.65*1.05+13.7</f>
        <v>58.49825</v>
      </c>
      <c r="E43" s="21">
        <v>10</v>
      </c>
      <c r="F43" s="21">
        <v>3</v>
      </c>
      <c r="G43" s="21">
        <v>12</v>
      </c>
      <c r="H43" s="25">
        <f t="shared" si="3"/>
        <v>584.9825</v>
      </c>
      <c r="I43" s="25">
        <f t="shared" si="4"/>
        <v>175.49475</v>
      </c>
      <c r="J43" s="25">
        <f t="shared" si="5"/>
        <v>701.979</v>
      </c>
      <c r="K43" s="25">
        <f t="shared" si="6"/>
        <v>1462.45625</v>
      </c>
      <c r="L43" s="27" t="s">
        <v>36</v>
      </c>
    </row>
    <row r="44" spans="1:12" ht="14.25">
      <c r="A44" s="21"/>
      <c r="B44" s="23" t="s">
        <v>37</v>
      </c>
      <c r="C44" s="21"/>
      <c r="D44" s="21"/>
      <c r="E44" s="21"/>
      <c r="F44" s="21"/>
      <c r="G44" s="21"/>
      <c r="H44" s="28">
        <f>SUM(H38:H43)</f>
        <v>4375.2325</v>
      </c>
      <c r="I44" s="28">
        <f>SUM(I38:I43)</f>
        <v>1019.6197500000001</v>
      </c>
      <c r="J44" s="28">
        <f>SUM(J38:J43)</f>
        <v>4473.204</v>
      </c>
      <c r="K44" s="28">
        <f>SUM(K38:K43)</f>
        <v>9868.056249999998</v>
      </c>
      <c r="L44" s="24"/>
    </row>
    <row r="45" spans="1:12" ht="14.25">
      <c r="A45" s="23" t="s">
        <v>70</v>
      </c>
      <c r="B45" s="43" t="s">
        <v>71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s="4" customFormat="1" ht="14.25">
      <c r="A46" s="21">
        <v>1</v>
      </c>
      <c r="B46" s="21" t="s">
        <v>61</v>
      </c>
      <c r="C46" s="21" t="s">
        <v>62</v>
      </c>
      <c r="D46" s="21">
        <v>1.46</v>
      </c>
      <c r="E46" s="21">
        <f>65*3</f>
        <v>195</v>
      </c>
      <c r="F46" s="21">
        <v>30</v>
      </c>
      <c r="G46" s="21">
        <v>30</v>
      </c>
      <c r="H46" s="25">
        <f>SUM(E46*D46)</f>
        <v>284.7</v>
      </c>
      <c r="I46" s="25">
        <f>SUM(D46*F46)</f>
        <v>43.8</v>
      </c>
      <c r="J46" s="25">
        <f>SUM(G46*D46)</f>
        <v>43.8</v>
      </c>
      <c r="K46" s="25">
        <f>SUM(H46:J46)</f>
        <v>372.3</v>
      </c>
      <c r="L46" s="24" t="s">
        <v>63</v>
      </c>
    </row>
    <row r="47" spans="1:12" ht="32.25" customHeight="1">
      <c r="A47" s="21">
        <v>2</v>
      </c>
      <c r="B47" s="21" t="s">
        <v>35</v>
      </c>
      <c r="C47" s="21" t="s">
        <v>26</v>
      </c>
      <c r="D47" s="26">
        <f>13*2.7*1.05+11</f>
        <v>47.855000000000004</v>
      </c>
      <c r="E47" s="21">
        <v>10</v>
      </c>
      <c r="F47" s="21">
        <v>3</v>
      </c>
      <c r="G47" s="21">
        <v>12</v>
      </c>
      <c r="H47" s="25">
        <f>SUM(E47*D47)</f>
        <v>478.55000000000007</v>
      </c>
      <c r="I47" s="25">
        <f>SUM(D47*F47)</f>
        <v>143.565</v>
      </c>
      <c r="J47" s="25">
        <f>SUM(G47*D47)</f>
        <v>574.26</v>
      </c>
      <c r="K47" s="25">
        <f>SUM(H47:J47)</f>
        <v>1196.375</v>
      </c>
      <c r="L47" s="27" t="s">
        <v>36</v>
      </c>
    </row>
    <row r="48" spans="1:12" ht="57">
      <c r="A48" s="21">
        <v>3</v>
      </c>
      <c r="B48" s="21" t="s">
        <v>64</v>
      </c>
      <c r="C48" s="21" t="s">
        <v>26</v>
      </c>
      <c r="D48" s="21">
        <f>(3*2.65-2)*3.5</f>
        <v>20.824999999999996</v>
      </c>
      <c r="E48" s="21">
        <v>70</v>
      </c>
      <c r="F48" s="21">
        <v>5</v>
      </c>
      <c r="G48" s="21">
        <v>73</v>
      </c>
      <c r="H48" s="25">
        <f>SUM(E48*D48)</f>
        <v>1457.7499999999998</v>
      </c>
      <c r="I48" s="25">
        <f>SUM(D48*F48)</f>
        <v>104.12499999999997</v>
      </c>
      <c r="J48" s="25">
        <f>SUM(G48*D48)</f>
        <v>1520.2249999999997</v>
      </c>
      <c r="K48" s="25">
        <f>SUM(H48:J48)</f>
        <v>3082.0999999999995</v>
      </c>
      <c r="L48" s="27" t="s">
        <v>65</v>
      </c>
    </row>
    <row r="49" spans="1:12" ht="14.25">
      <c r="A49" s="21"/>
      <c r="B49" s="23" t="s">
        <v>37</v>
      </c>
      <c r="C49" s="21"/>
      <c r="D49" s="21"/>
      <c r="E49" s="21"/>
      <c r="F49" s="21"/>
      <c r="G49" s="21"/>
      <c r="H49" s="28">
        <f>SUM(H46:H48)</f>
        <v>2221</v>
      </c>
      <c r="I49" s="28">
        <f>SUM(I46:I48)</f>
        <v>291.49</v>
      </c>
      <c r="J49" s="28">
        <f>SUM(J46:J48)</f>
        <v>2138.285</v>
      </c>
      <c r="K49" s="28">
        <f>SUM(K46:K48)</f>
        <v>4650.775</v>
      </c>
      <c r="L49" s="24"/>
    </row>
    <row r="50" spans="1:12" ht="14.25">
      <c r="A50" s="23" t="s">
        <v>72</v>
      </c>
      <c r="B50" s="43" t="s">
        <v>73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s="4" customFormat="1" ht="32.25" customHeight="1">
      <c r="A51" s="21">
        <v>1</v>
      </c>
      <c r="B51" s="21" t="s">
        <v>74</v>
      </c>
      <c r="C51" s="21" t="s">
        <v>62</v>
      </c>
      <c r="D51" s="21">
        <v>1.65</v>
      </c>
      <c r="E51" s="21">
        <v>85</v>
      </c>
      <c r="F51" s="21">
        <v>10</v>
      </c>
      <c r="G51" s="21">
        <v>30</v>
      </c>
      <c r="H51" s="25">
        <f>SUM(E51*D51)</f>
        <v>140.25</v>
      </c>
      <c r="I51" s="25">
        <f>SUM(D51*F51)</f>
        <v>16.5</v>
      </c>
      <c r="J51" s="25">
        <f>SUM(G51*D51)</f>
        <v>49.5</v>
      </c>
      <c r="K51" s="25">
        <f>SUM(H51:J51)</f>
        <v>206.25</v>
      </c>
      <c r="L51" s="24" t="s">
        <v>63</v>
      </c>
    </row>
    <row r="52" spans="1:12" ht="57">
      <c r="A52" s="21">
        <v>2</v>
      </c>
      <c r="B52" s="21" t="s">
        <v>75</v>
      </c>
      <c r="C52" s="21" t="s">
        <v>26</v>
      </c>
      <c r="D52" s="21">
        <f>(3.72*2.65)*3.5</f>
        <v>34.503</v>
      </c>
      <c r="E52" s="21">
        <v>75</v>
      </c>
      <c r="F52" s="21">
        <v>5</v>
      </c>
      <c r="G52" s="21">
        <v>90</v>
      </c>
      <c r="H52" s="25">
        <f>SUM(E52*D52)</f>
        <v>2587.725</v>
      </c>
      <c r="I52" s="25">
        <f>SUM(D52*F52)</f>
        <v>172.515</v>
      </c>
      <c r="J52" s="25">
        <f>SUM(G52*D52)</f>
        <v>3105.27</v>
      </c>
      <c r="K52" s="25">
        <f>SUM(H52:J52)</f>
        <v>5865.51</v>
      </c>
      <c r="L52" s="27" t="s">
        <v>65</v>
      </c>
    </row>
    <row r="53" spans="1:12" ht="27" customHeight="1">
      <c r="A53" s="21">
        <v>3</v>
      </c>
      <c r="B53" s="21" t="s">
        <v>35</v>
      </c>
      <c r="C53" s="21" t="s">
        <v>26</v>
      </c>
      <c r="D53" s="26">
        <f>12*2.65*1.05+8.3</f>
        <v>41.69</v>
      </c>
      <c r="E53" s="21">
        <v>10</v>
      </c>
      <c r="F53" s="21">
        <v>3</v>
      </c>
      <c r="G53" s="21">
        <v>12</v>
      </c>
      <c r="H53" s="25">
        <f>SUM(E53*D53)</f>
        <v>416.9</v>
      </c>
      <c r="I53" s="25">
        <f>SUM(D53*F53)</f>
        <v>125.07</v>
      </c>
      <c r="J53" s="25">
        <f>SUM(G53*D53)</f>
        <v>500.28</v>
      </c>
      <c r="K53" s="25">
        <f>SUM(H53:J53)</f>
        <v>1042.25</v>
      </c>
      <c r="L53" s="27" t="s">
        <v>36</v>
      </c>
    </row>
    <row r="54" spans="1:12" ht="14.25">
      <c r="A54" s="21"/>
      <c r="B54" s="23" t="s">
        <v>37</v>
      </c>
      <c r="C54" s="21"/>
      <c r="D54" s="21"/>
      <c r="E54" s="21"/>
      <c r="F54" s="21"/>
      <c r="G54" s="21"/>
      <c r="H54" s="28">
        <f>SUM(H51:H53)</f>
        <v>3144.875</v>
      </c>
      <c r="I54" s="28">
        <f>SUM(I51:I53)</f>
        <v>314.085</v>
      </c>
      <c r="J54" s="28">
        <f>SUM(J51:J53)</f>
        <v>3655.05</v>
      </c>
      <c r="K54" s="28">
        <f>SUM(K51:K53)</f>
        <v>7114.01</v>
      </c>
      <c r="L54" s="24"/>
    </row>
    <row r="55" spans="1:12" ht="14.25">
      <c r="A55" s="23" t="s">
        <v>76</v>
      </c>
      <c r="B55" s="43" t="s">
        <v>77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45" customHeight="1">
      <c r="A56" s="21">
        <v>1</v>
      </c>
      <c r="B56" s="21" t="s">
        <v>78</v>
      </c>
      <c r="C56" s="21" t="s">
        <v>26</v>
      </c>
      <c r="D56" s="26">
        <v>8</v>
      </c>
      <c r="E56" s="21"/>
      <c r="F56" s="21">
        <v>18</v>
      </c>
      <c r="G56" s="21">
        <v>30</v>
      </c>
      <c r="H56" s="25">
        <f>SUM(E56*D56)</f>
        <v>0</v>
      </c>
      <c r="I56" s="25">
        <f>SUM(D56*F56)</f>
        <v>144</v>
      </c>
      <c r="J56" s="25">
        <f>SUM(G56*D56)</f>
        <v>240</v>
      </c>
      <c r="K56" s="25">
        <f>SUM(I56:J56,H56)</f>
        <v>384</v>
      </c>
      <c r="L56" s="27" t="s">
        <v>29</v>
      </c>
    </row>
    <row r="57" spans="1:12" ht="14.25" customHeight="1">
      <c r="A57" s="21">
        <v>3</v>
      </c>
      <c r="B57" s="21" t="s">
        <v>35</v>
      </c>
      <c r="C57" s="21" t="s">
        <v>26</v>
      </c>
      <c r="D57" s="26">
        <v>10</v>
      </c>
      <c r="E57" s="21">
        <v>10</v>
      </c>
      <c r="F57" s="21">
        <v>3</v>
      </c>
      <c r="G57" s="21">
        <v>12</v>
      </c>
      <c r="H57" s="25">
        <f>SUM(E57*D57)</f>
        <v>100</v>
      </c>
      <c r="I57" s="25">
        <f>SUM(D57*F57)</f>
        <v>30</v>
      </c>
      <c r="J57" s="25">
        <f>SUM(G57*D57)</f>
        <v>120</v>
      </c>
      <c r="K57" s="25">
        <f>SUM(I57:J57,H57)</f>
        <v>250</v>
      </c>
      <c r="L57" s="27" t="s">
        <v>36</v>
      </c>
    </row>
    <row r="58" spans="1:12" ht="14.25">
      <c r="A58" s="21"/>
      <c r="B58" s="23" t="s">
        <v>37</v>
      </c>
      <c r="C58" s="21"/>
      <c r="D58" s="21"/>
      <c r="E58" s="21"/>
      <c r="F58" s="21"/>
      <c r="G58" s="21"/>
      <c r="H58" s="28">
        <f>SUM(H56:H57)</f>
        <v>100</v>
      </c>
      <c r="I58" s="28">
        <f>SUM(I56:I57)</f>
        <v>174</v>
      </c>
      <c r="J58" s="28">
        <f>SUM(J56:J57)</f>
        <v>360</v>
      </c>
      <c r="K58" s="25">
        <f>SUM(I58:J58,H58)</f>
        <v>634</v>
      </c>
      <c r="L58" s="23"/>
    </row>
    <row r="59" spans="1:12" ht="14.25">
      <c r="A59" s="23" t="s">
        <v>79</v>
      </c>
      <c r="B59" s="43" t="s">
        <v>80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2" ht="14.25">
      <c r="A60" s="21">
        <v>1</v>
      </c>
      <c r="B60" s="21" t="s">
        <v>81</v>
      </c>
      <c r="C60" s="21" t="s">
        <v>62</v>
      </c>
      <c r="D60" s="26">
        <v>75</v>
      </c>
      <c r="E60" s="21">
        <v>25</v>
      </c>
      <c r="F60" s="21"/>
      <c r="G60" s="21">
        <v>10</v>
      </c>
      <c r="H60" s="25">
        <f aca="true" t="shared" si="7" ref="H60:H74">SUM(E60*D60)</f>
        <v>1875</v>
      </c>
      <c r="I60" s="25">
        <f aca="true" t="shared" si="8" ref="I60:I74">SUM(D60*F60)</f>
        <v>0</v>
      </c>
      <c r="J60" s="25">
        <f aca="true" t="shared" si="9" ref="J60:J74">SUM(G60*D60)</f>
        <v>750</v>
      </c>
      <c r="K60" s="25">
        <f aca="true" t="shared" si="10" ref="K60:K74">SUM(I60:J60,H60)</f>
        <v>2625</v>
      </c>
      <c r="L60" s="21" t="s">
        <v>82</v>
      </c>
    </row>
    <row r="61" spans="1:12" ht="14.25">
      <c r="A61" s="21">
        <v>2</v>
      </c>
      <c r="B61" s="21" t="s">
        <v>83</v>
      </c>
      <c r="C61" s="21" t="s">
        <v>62</v>
      </c>
      <c r="D61" s="26">
        <v>320</v>
      </c>
      <c r="E61" s="21">
        <v>2</v>
      </c>
      <c r="F61" s="21"/>
      <c r="G61" s="21">
        <v>1.5</v>
      </c>
      <c r="H61" s="25">
        <f t="shared" si="7"/>
        <v>640</v>
      </c>
      <c r="I61" s="25">
        <f t="shared" si="8"/>
        <v>0</v>
      </c>
      <c r="J61" s="25">
        <f t="shared" si="9"/>
        <v>480</v>
      </c>
      <c r="K61" s="25">
        <f t="shared" si="10"/>
        <v>1120</v>
      </c>
      <c r="L61" s="21" t="s">
        <v>84</v>
      </c>
    </row>
    <row r="62" spans="1:12" ht="14.25">
      <c r="A62" s="21">
        <v>3</v>
      </c>
      <c r="B62" s="21" t="s">
        <v>85</v>
      </c>
      <c r="C62" s="21" t="s">
        <v>62</v>
      </c>
      <c r="D62" s="26">
        <v>320</v>
      </c>
      <c r="E62" s="21">
        <v>3</v>
      </c>
      <c r="F62" s="21"/>
      <c r="G62" s="21">
        <v>1.5</v>
      </c>
      <c r="H62" s="25">
        <f t="shared" si="7"/>
        <v>960</v>
      </c>
      <c r="I62" s="25">
        <f t="shared" si="8"/>
        <v>0</v>
      </c>
      <c r="J62" s="25">
        <f t="shared" si="9"/>
        <v>480</v>
      </c>
      <c r="K62" s="25">
        <f t="shared" si="10"/>
        <v>1440</v>
      </c>
      <c r="L62" s="21" t="s">
        <v>84</v>
      </c>
    </row>
    <row r="63" spans="1:12" ht="14.25">
      <c r="A63" s="21">
        <v>4</v>
      </c>
      <c r="B63" s="21" t="s">
        <v>86</v>
      </c>
      <c r="C63" s="21" t="s">
        <v>62</v>
      </c>
      <c r="D63" s="26">
        <v>65</v>
      </c>
      <c r="E63" s="21">
        <v>0.7</v>
      </c>
      <c r="F63" s="21"/>
      <c r="G63" s="21">
        <v>1.5</v>
      </c>
      <c r="H63" s="25">
        <f t="shared" si="7"/>
        <v>45.5</v>
      </c>
      <c r="I63" s="25">
        <f t="shared" si="8"/>
        <v>0</v>
      </c>
      <c r="J63" s="25">
        <f t="shared" si="9"/>
        <v>97.5</v>
      </c>
      <c r="K63" s="25">
        <f t="shared" si="10"/>
        <v>143</v>
      </c>
      <c r="L63" s="21" t="s">
        <v>87</v>
      </c>
    </row>
    <row r="64" spans="1:12" ht="14.25">
      <c r="A64" s="21">
        <v>5</v>
      </c>
      <c r="B64" s="21" t="s">
        <v>88</v>
      </c>
      <c r="C64" s="21" t="s">
        <v>62</v>
      </c>
      <c r="D64" s="26">
        <v>65</v>
      </c>
      <c r="E64" s="21">
        <v>2.5</v>
      </c>
      <c r="F64" s="21"/>
      <c r="G64" s="21">
        <v>1.5</v>
      </c>
      <c r="H64" s="25">
        <f t="shared" si="7"/>
        <v>162.5</v>
      </c>
      <c r="I64" s="25">
        <f t="shared" si="8"/>
        <v>0</v>
      </c>
      <c r="J64" s="25">
        <f t="shared" si="9"/>
        <v>97.5</v>
      </c>
      <c r="K64" s="25">
        <f t="shared" si="10"/>
        <v>260</v>
      </c>
      <c r="L64" s="32" t="s">
        <v>89</v>
      </c>
    </row>
    <row r="65" spans="1:12" ht="14.25">
      <c r="A65" s="21">
        <v>6</v>
      </c>
      <c r="B65" s="21" t="s">
        <v>90</v>
      </c>
      <c r="C65" s="21" t="s">
        <v>62</v>
      </c>
      <c r="D65" s="26">
        <v>65</v>
      </c>
      <c r="E65" s="21">
        <v>1</v>
      </c>
      <c r="F65" s="21"/>
      <c r="G65" s="21">
        <v>1.5</v>
      </c>
      <c r="H65" s="25">
        <f t="shared" si="7"/>
        <v>65</v>
      </c>
      <c r="I65" s="25">
        <f t="shared" si="8"/>
        <v>0</v>
      </c>
      <c r="J65" s="25">
        <f t="shared" si="9"/>
        <v>97.5</v>
      </c>
      <c r="K65" s="25">
        <f t="shared" si="10"/>
        <v>162.5</v>
      </c>
      <c r="L65" s="32" t="s">
        <v>91</v>
      </c>
    </row>
    <row r="66" spans="1:12" ht="14.25">
      <c r="A66" s="21">
        <v>7</v>
      </c>
      <c r="B66" s="21" t="s">
        <v>92</v>
      </c>
      <c r="C66" s="21" t="s">
        <v>62</v>
      </c>
      <c r="D66" s="26">
        <v>80</v>
      </c>
      <c r="E66" s="21">
        <v>1</v>
      </c>
      <c r="F66" s="21"/>
      <c r="G66" s="21">
        <v>2</v>
      </c>
      <c r="H66" s="25">
        <f t="shared" si="7"/>
        <v>80</v>
      </c>
      <c r="I66" s="25">
        <f t="shared" si="8"/>
        <v>0</v>
      </c>
      <c r="J66" s="25">
        <f t="shared" si="9"/>
        <v>160</v>
      </c>
      <c r="K66" s="25">
        <f t="shared" si="10"/>
        <v>240</v>
      </c>
      <c r="L66" s="21" t="s">
        <v>93</v>
      </c>
    </row>
    <row r="67" spans="1:12" s="4" customFormat="1" ht="14.25">
      <c r="A67" s="21">
        <v>8</v>
      </c>
      <c r="B67" s="21" t="s">
        <v>94</v>
      </c>
      <c r="C67" s="21" t="s">
        <v>95</v>
      </c>
      <c r="D67" s="26">
        <v>35</v>
      </c>
      <c r="E67" s="21">
        <v>1</v>
      </c>
      <c r="F67" s="21"/>
      <c r="G67" s="21">
        <v>3</v>
      </c>
      <c r="H67" s="25">
        <f t="shared" si="7"/>
        <v>35</v>
      </c>
      <c r="I67" s="25">
        <f t="shared" si="8"/>
        <v>0</v>
      </c>
      <c r="J67" s="25">
        <f t="shared" si="9"/>
        <v>105</v>
      </c>
      <c r="K67" s="25">
        <f t="shared" si="10"/>
        <v>140</v>
      </c>
      <c r="L67" s="21" t="s">
        <v>96</v>
      </c>
    </row>
    <row r="68" spans="1:12" s="4" customFormat="1" ht="14.25">
      <c r="A68" s="21">
        <v>9</v>
      </c>
      <c r="B68" s="21" t="s">
        <v>97</v>
      </c>
      <c r="C68" s="21" t="s">
        <v>95</v>
      </c>
      <c r="D68" s="26">
        <v>75</v>
      </c>
      <c r="E68" s="21"/>
      <c r="F68" s="21"/>
      <c r="G68" s="21">
        <v>5</v>
      </c>
      <c r="H68" s="25">
        <f t="shared" si="7"/>
        <v>0</v>
      </c>
      <c r="I68" s="25">
        <f t="shared" si="8"/>
        <v>0</v>
      </c>
      <c r="J68" s="25">
        <f t="shared" si="9"/>
        <v>375</v>
      </c>
      <c r="K68" s="25">
        <f t="shared" si="10"/>
        <v>375</v>
      </c>
      <c r="L68" s="21" t="s">
        <v>98</v>
      </c>
    </row>
    <row r="69" spans="1:12" s="4" customFormat="1" ht="14.25">
      <c r="A69" s="21">
        <v>10</v>
      </c>
      <c r="B69" s="21" t="s">
        <v>99</v>
      </c>
      <c r="C69" s="21" t="s">
        <v>31</v>
      </c>
      <c r="D69" s="26">
        <v>35</v>
      </c>
      <c r="E69" s="21"/>
      <c r="F69" s="21"/>
      <c r="G69" s="21">
        <v>10</v>
      </c>
      <c r="H69" s="25">
        <f t="shared" si="7"/>
        <v>0</v>
      </c>
      <c r="I69" s="25">
        <f t="shared" si="8"/>
        <v>0</v>
      </c>
      <c r="J69" s="25">
        <f t="shared" si="9"/>
        <v>350</v>
      </c>
      <c r="K69" s="25">
        <f t="shared" si="10"/>
        <v>350</v>
      </c>
      <c r="L69" s="32" t="s">
        <v>100</v>
      </c>
    </row>
    <row r="70" spans="1:12" s="4" customFormat="1" ht="14.25">
      <c r="A70" s="21">
        <v>11</v>
      </c>
      <c r="B70" s="21" t="s">
        <v>99</v>
      </c>
      <c r="C70" s="21" t="s">
        <v>31</v>
      </c>
      <c r="D70" s="26">
        <v>5</v>
      </c>
      <c r="E70" s="21"/>
      <c r="F70" s="21"/>
      <c r="G70" s="21">
        <v>20</v>
      </c>
      <c r="H70" s="25">
        <f t="shared" si="7"/>
        <v>0</v>
      </c>
      <c r="I70" s="25">
        <f t="shared" si="8"/>
        <v>0</v>
      </c>
      <c r="J70" s="25">
        <f t="shared" si="9"/>
        <v>100</v>
      </c>
      <c r="K70" s="25">
        <f t="shared" si="10"/>
        <v>100</v>
      </c>
      <c r="L70" s="32" t="s">
        <v>101</v>
      </c>
    </row>
    <row r="71" spans="1:12" s="4" customFormat="1" ht="14.25">
      <c r="A71" s="21">
        <v>12</v>
      </c>
      <c r="B71" s="21" t="s">
        <v>99</v>
      </c>
      <c r="C71" s="21" t="s">
        <v>31</v>
      </c>
      <c r="D71" s="26">
        <v>5</v>
      </c>
      <c r="E71" s="21"/>
      <c r="F71" s="21"/>
      <c r="G71" s="21">
        <v>80</v>
      </c>
      <c r="H71" s="25">
        <f t="shared" si="7"/>
        <v>0</v>
      </c>
      <c r="I71" s="25">
        <f t="shared" si="8"/>
        <v>0</v>
      </c>
      <c r="J71" s="25">
        <f t="shared" si="9"/>
        <v>400</v>
      </c>
      <c r="K71" s="25">
        <f t="shared" si="10"/>
        <v>400</v>
      </c>
      <c r="L71" s="32" t="s">
        <v>102</v>
      </c>
    </row>
    <row r="72" spans="1:12" s="4" customFormat="1" ht="14.25">
      <c r="A72" s="21">
        <v>13</v>
      </c>
      <c r="B72" s="21" t="s">
        <v>103</v>
      </c>
      <c r="C72" s="21" t="s">
        <v>31</v>
      </c>
      <c r="D72" s="26">
        <v>1</v>
      </c>
      <c r="E72" s="21"/>
      <c r="F72" s="21"/>
      <c r="G72" s="21">
        <v>100</v>
      </c>
      <c r="H72" s="25">
        <f t="shared" si="7"/>
        <v>0</v>
      </c>
      <c r="I72" s="25">
        <f t="shared" si="8"/>
        <v>0</v>
      </c>
      <c r="J72" s="25">
        <f t="shared" si="9"/>
        <v>100</v>
      </c>
      <c r="K72" s="25">
        <f t="shared" si="10"/>
        <v>100</v>
      </c>
      <c r="L72" s="32"/>
    </row>
    <row r="73" spans="1:12" s="4" customFormat="1" ht="14.25">
      <c r="A73" s="21">
        <v>14</v>
      </c>
      <c r="B73" s="21" t="s">
        <v>104</v>
      </c>
      <c r="C73" s="21" t="s">
        <v>31</v>
      </c>
      <c r="D73" s="26">
        <v>2</v>
      </c>
      <c r="E73" s="21"/>
      <c r="F73" s="21"/>
      <c r="G73" s="21">
        <v>200</v>
      </c>
      <c r="H73" s="25">
        <f t="shared" si="7"/>
        <v>0</v>
      </c>
      <c r="I73" s="25">
        <f t="shared" si="8"/>
        <v>0</v>
      </c>
      <c r="J73" s="25">
        <f t="shared" si="9"/>
        <v>400</v>
      </c>
      <c r="K73" s="25">
        <f t="shared" si="10"/>
        <v>400</v>
      </c>
      <c r="L73" s="32"/>
    </row>
    <row r="74" spans="1:12" ht="14.25">
      <c r="A74" s="21">
        <v>15</v>
      </c>
      <c r="B74" s="21" t="s">
        <v>105</v>
      </c>
      <c r="C74" s="21" t="s">
        <v>62</v>
      </c>
      <c r="D74" s="26">
        <v>50</v>
      </c>
      <c r="E74" s="21"/>
      <c r="F74" s="21"/>
      <c r="G74" s="21">
        <v>10</v>
      </c>
      <c r="H74" s="25">
        <f t="shared" si="7"/>
        <v>0</v>
      </c>
      <c r="I74" s="25">
        <f t="shared" si="8"/>
        <v>0</v>
      </c>
      <c r="J74" s="25">
        <f t="shared" si="9"/>
        <v>500</v>
      </c>
      <c r="K74" s="25">
        <f t="shared" si="10"/>
        <v>500</v>
      </c>
      <c r="L74" s="21" t="s">
        <v>106</v>
      </c>
    </row>
    <row r="75" spans="1:12" ht="14.25">
      <c r="A75" s="23"/>
      <c r="B75" s="23" t="s">
        <v>37</v>
      </c>
      <c r="C75" s="21"/>
      <c r="D75" s="26"/>
      <c r="E75" s="21"/>
      <c r="F75" s="21"/>
      <c r="G75" s="21"/>
      <c r="H75" s="28">
        <f>SUM(H60:H74)</f>
        <v>3863</v>
      </c>
      <c r="I75" s="28">
        <f>SUM(I60:I74)</f>
        <v>0</v>
      </c>
      <c r="J75" s="28">
        <f>SUM(J60:J74)</f>
        <v>4492.5</v>
      </c>
      <c r="K75" s="28">
        <f>SUM(K60:K74)</f>
        <v>8355.5</v>
      </c>
      <c r="L75" s="23"/>
    </row>
    <row r="76" spans="1:12" s="5" customFormat="1" ht="14.25">
      <c r="A76" s="23"/>
      <c r="B76" s="23" t="s">
        <v>107</v>
      </c>
      <c r="C76" s="21"/>
      <c r="D76" s="26"/>
      <c r="E76" s="21"/>
      <c r="F76" s="21"/>
      <c r="G76" s="21"/>
      <c r="H76" s="31">
        <f>H75+H58+H29+H22+H14+H49+H44</f>
        <v>15528.335000000001</v>
      </c>
      <c r="I76" s="31">
        <f>I75+I58+I29+I22+I14+I49+I44</f>
        <v>3997.5005</v>
      </c>
      <c r="J76" s="31">
        <f>J75+J58+J29+J22+J14+J49+J44</f>
        <v>18414.112</v>
      </c>
      <c r="K76" s="31">
        <f>K75+K58+K29+K22+K14+K49+K44</f>
        <v>37939.947499999995</v>
      </c>
      <c r="L76" s="21" t="s">
        <v>107</v>
      </c>
    </row>
    <row r="77" spans="1:12" s="6" customFormat="1" ht="14.25">
      <c r="A77" s="23"/>
      <c r="B77" s="23" t="s">
        <v>108</v>
      </c>
      <c r="C77" s="45">
        <v>0.08</v>
      </c>
      <c r="D77" s="46"/>
      <c r="E77" s="21"/>
      <c r="F77" s="21"/>
      <c r="G77" s="21"/>
      <c r="H77" s="22"/>
      <c r="I77" s="22"/>
      <c r="J77" s="28"/>
      <c r="K77" s="28">
        <f>K76*0.08</f>
        <v>3035.1957999999995</v>
      </c>
      <c r="L77" s="21" t="s">
        <v>109</v>
      </c>
    </row>
    <row r="78" spans="1:12" s="6" customFormat="1" ht="14.25">
      <c r="A78" s="23"/>
      <c r="B78" s="23" t="s">
        <v>110</v>
      </c>
      <c r="C78" s="45">
        <v>0.17</v>
      </c>
      <c r="D78" s="46"/>
      <c r="E78" s="21"/>
      <c r="F78" s="21"/>
      <c r="G78" s="21"/>
      <c r="H78" s="22"/>
      <c r="I78" s="22"/>
      <c r="J78" s="22"/>
      <c r="K78" s="28">
        <f>K76*0.17</f>
        <v>6449.791074999999</v>
      </c>
      <c r="L78" s="21" t="s">
        <v>111</v>
      </c>
    </row>
    <row r="79" spans="1:12" s="6" customFormat="1" ht="14.25">
      <c r="A79" s="23"/>
      <c r="B79" s="23" t="s">
        <v>112</v>
      </c>
      <c r="C79" s="45"/>
      <c r="D79" s="45"/>
      <c r="E79" s="45"/>
      <c r="F79" s="45"/>
      <c r="G79" s="45"/>
      <c r="H79" s="45"/>
      <c r="I79" s="45"/>
      <c r="J79" s="45"/>
      <c r="K79" s="47"/>
      <c r="L79" s="45"/>
    </row>
    <row r="80" spans="1:12" ht="16.5" customHeight="1">
      <c r="A80" s="21"/>
      <c r="B80" s="21" t="s">
        <v>113</v>
      </c>
      <c r="C80" s="21" t="s">
        <v>31</v>
      </c>
      <c r="D80" s="14">
        <v>1</v>
      </c>
      <c r="E80" s="21"/>
      <c r="F80" s="21"/>
      <c r="G80" s="21">
        <v>350</v>
      </c>
      <c r="H80" s="25"/>
      <c r="I80" s="25"/>
      <c r="J80" s="25">
        <f>SUM(G80*D80)</f>
        <v>350</v>
      </c>
      <c r="K80" s="25">
        <f>SUM(I80:J80,H80)</f>
        <v>350</v>
      </c>
      <c r="L80" s="21"/>
    </row>
    <row r="81" spans="1:12" ht="16.5" customHeight="1">
      <c r="A81" s="21"/>
      <c r="B81" s="21" t="s">
        <v>114</v>
      </c>
      <c r="C81" s="21" t="s">
        <v>31</v>
      </c>
      <c r="D81" s="14">
        <v>1</v>
      </c>
      <c r="E81" s="21"/>
      <c r="F81" s="21">
        <v>70</v>
      </c>
      <c r="G81" s="21">
        <v>300</v>
      </c>
      <c r="H81" s="25"/>
      <c r="I81" s="25">
        <f>SUM(D81*F81)</f>
        <v>70</v>
      </c>
      <c r="J81" s="25">
        <f>SUM(G81*D81)</f>
        <v>300</v>
      </c>
      <c r="K81" s="25">
        <f>SUM(I81:J81,H81)</f>
        <v>370</v>
      </c>
      <c r="L81" s="21" t="s">
        <v>115</v>
      </c>
    </row>
    <row r="82" spans="1:12" s="4" customFormat="1" ht="16.5" customHeight="1">
      <c r="A82" s="21"/>
      <c r="B82" s="21" t="s">
        <v>116</v>
      </c>
      <c r="C82" s="21" t="s">
        <v>31</v>
      </c>
      <c r="D82" s="26">
        <v>1</v>
      </c>
      <c r="E82" s="21">
        <v>800</v>
      </c>
      <c r="F82" s="21"/>
      <c r="G82" s="21"/>
      <c r="H82" s="25">
        <f>SUM(E82*D82)</f>
        <v>800</v>
      </c>
      <c r="I82" s="25">
        <f>SUM(D82*F82)</f>
        <v>0</v>
      </c>
      <c r="J82" s="25"/>
      <c r="K82" s="25">
        <f>SUM(I82:J82,H82)</f>
        <v>800</v>
      </c>
      <c r="L82" s="21"/>
    </row>
    <row r="83" spans="1:12" ht="16.5" customHeight="1">
      <c r="A83" s="21"/>
      <c r="B83" s="21" t="s">
        <v>117</v>
      </c>
      <c r="C83" s="21" t="s">
        <v>118</v>
      </c>
      <c r="D83" s="14">
        <v>5</v>
      </c>
      <c r="E83" s="21">
        <v>20</v>
      </c>
      <c r="F83" s="21"/>
      <c r="G83" s="21"/>
      <c r="H83" s="25">
        <f>SUM(E83*D83)</f>
        <v>100</v>
      </c>
      <c r="I83" s="25">
        <f>SUM(D83*F83)</f>
        <v>0</v>
      </c>
      <c r="J83" s="25"/>
      <c r="K83" s="25">
        <f>SUM(I83:J83,H83)</f>
        <v>100</v>
      </c>
      <c r="L83" s="21" t="s">
        <v>119</v>
      </c>
    </row>
    <row r="84" spans="1:12" ht="14.25">
      <c r="A84" s="23"/>
      <c r="B84" s="23" t="s">
        <v>37</v>
      </c>
      <c r="C84" s="21"/>
      <c r="D84" s="26"/>
      <c r="E84" s="21"/>
      <c r="F84" s="21"/>
      <c r="G84" s="21"/>
      <c r="H84" s="28">
        <f>SUM(H80:H83)</f>
        <v>900</v>
      </c>
      <c r="I84" s="28">
        <f>SUM(I80:I83)</f>
        <v>70</v>
      </c>
      <c r="J84" s="28">
        <f>SUM(J80:J83)</f>
        <v>650</v>
      </c>
      <c r="K84" s="28">
        <f>SUM(K80:K83)</f>
        <v>1620</v>
      </c>
      <c r="L84" s="23"/>
    </row>
    <row r="85" spans="1:12" ht="16.5" customHeight="1">
      <c r="A85" s="23"/>
      <c r="B85" s="23" t="s">
        <v>120</v>
      </c>
      <c r="C85" s="21"/>
      <c r="D85" s="26"/>
      <c r="E85" s="21"/>
      <c r="F85" s="21"/>
      <c r="G85" s="21"/>
      <c r="H85" s="28"/>
      <c r="I85" s="28"/>
      <c r="J85" s="28"/>
      <c r="K85" s="28">
        <f>K76+K84+K77+K78</f>
        <v>49044.934375</v>
      </c>
      <c r="L85" s="29" t="s">
        <v>121</v>
      </c>
    </row>
    <row r="86" spans="1:12" ht="14.25">
      <c r="A86" s="21"/>
      <c r="B86" s="23" t="s">
        <v>122</v>
      </c>
      <c r="C86" s="45">
        <v>0.0341</v>
      </c>
      <c r="D86" s="44"/>
      <c r="E86" s="21"/>
      <c r="F86" s="21"/>
      <c r="G86" s="21"/>
      <c r="H86" s="22"/>
      <c r="I86" s="22"/>
      <c r="J86" s="22"/>
      <c r="K86" s="28">
        <f>K85*0.0341</f>
        <v>1672.4322621874999</v>
      </c>
      <c r="L86" s="23" t="s">
        <v>123</v>
      </c>
    </row>
    <row r="87" spans="1:12" ht="14.25">
      <c r="A87" s="21"/>
      <c r="B87" s="23" t="s">
        <v>124</v>
      </c>
      <c r="C87" s="23"/>
      <c r="D87" s="30"/>
      <c r="E87" s="23"/>
      <c r="F87" s="23"/>
      <c r="G87" s="23"/>
      <c r="H87" s="28"/>
      <c r="I87" s="28"/>
      <c r="J87" s="28"/>
      <c r="K87" s="28">
        <f>K85+K86</f>
        <v>50717.3666371875</v>
      </c>
      <c r="L87" s="23" t="s">
        <v>125</v>
      </c>
    </row>
    <row r="88" spans="1:12" ht="14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ht="14.25">
      <c r="A89" s="48" t="s">
        <v>126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2" ht="14.25">
      <c r="A90" s="49" t="s">
        <v>127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</row>
    <row r="91" spans="1:12" ht="14.25">
      <c r="A91" s="50" t="s">
        <v>128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</row>
    <row r="92" spans="1:12" ht="14.25">
      <c r="A92" s="50" t="s">
        <v>129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</row>
    <row r="93" spans="1:12" ht="14.25">
      <c r="A93" s="50" t="s">
        <v>130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</row>
    <row r="94" spans="1:12" ht="14.25" customHeight="1">
      <c r="A94" s="50" t="s">
        <v>131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</row>
    <row r="95" spans="1:12" ht="14.25">
      <c r="A95" s="50" t="s">
        <v>132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</row>
    <row r="96" spans="1:11" ht="14.25">
      <c r="A96" s="7"/>
      <c r="B96" s="8" t="s">
        <v>133</v>
      </c>
      <c r="C96" s="8"/>
      <c r="D96" s="7"/>
      <c r="E96" s="9"/>
      <c r="F96" s="9"/>
      <c r="G96" s="9"/>
      <c r="H96" s="16"/>
      <c r="I96" s="20" t="s">
        <v>134</v>
      </c>
      <c r="J96" s="5"/>
      <c r="K96" s="10"/>
    </row>
    <row r="97" spans="1:12" ht="14.25">
      <c r="A97" s="11"/>
      <c r="B97" s="51" t="s">
        <v>135</v>
      </c>
      <c r="C97" s="51"/>
      <c r="D97" s="51"/>
      <c r="E97" s="12"/>
      <c r="F97" s="12"/>
      <c r="G97" s="13"/>
      <c r="H97" s="17"/>
      <c r="I97" s="48" t="s">
        <v>136</v>
      </c>
      <c r="J97" s="48"/>
      <c r="K97" s="48"/>
      <c r="L97" s="48"/>
    </row>
    <row r="98" spans="1:12" ht="14.25">
      <c r="A98" s="52"/>
      <c r="B98" s="53"/>
      <c r="C98" s="52"/>
      <c r="D98" s="52"/>
      <c r="E98" s="54"/>
      <c r="F98" s="54"/>
      <c r="G98" s="54"/>
      <c r="H98" s="54"/>
      <c r="I98" s="52"/>
      <c r="J98" s="52"/>
      <c r="K98" s="52"/>
      <c r="L98" s="52"/>
    </row>
    <row r="99" spans="1:11" ht="14.25">
      <c r="A99" s="5"/>
      <c r="B99" s="5"/>
      <c r="C99" s="5"/>
      <c r="D99" s="5"/>
      <c r="E99" s="5"/>
      <c r="F99" s="5"/>
      <c r="G99" s="5"/>
      <c r="H99" s="18"/>
      <c r="I99" s="18"/>
      <c r="J99" s="5"/>
      <c r="K99" s="5"/>
    </row>
    <row r="100" spans="1:12" ht="14.25">
      <c r="A100" s="38" t="s">
        <v>137</v>
      </c>
      <c r="B100" s="34"/>
      <c r="C100" s="35"/>
      <c r="D100" s="35"/>
      <c r="E100" s="35"/>
      <c r="F100" s="35"/>
      <c r="G100" s="35"/>
      <c r="H100" s="36"/>
      <c r="I100" s="36"/>
      <c r="J100" s="35"/>
      <c r="K100" s="35"/>
      <c r="L100" s="37"/>
    </row>
    <row r="101" spans="1:12" s="3" customFormat="1" ht="16.5" customHeight="1">
      <c r="A101" s="21">
        <v>1</v>
      </c>
      <c r="B101" s="21" t="s">
        <v>138</v>
      </c>
      <c r="C101" s="21" t="s">
        <v>26</v>
      </c>
      <c r="D101" s="26">
        <f>20.88*1.06</f>
        <v>22.1328</v>
      </c>
      <c r="E101" s="21">
        <v>48</v>
      </c>
      <c r="F101" s="21"/>
      <c r="G101" s="21"/>
      <c r="H101" s="25">
        <f aca="true" t="shared" si="11" ref="H101:H113">SUM(E101*D101)</f>
        <v>1062.3744</v>
      </c>
      <c r="I101" s="25"/>
      <c r="J101" s="25"/>
      <c r="K101" s="25">
        <f aca="true" t="shared" si="12" ref="K101:K108">SUM(I101:J101,H101)</f>
        <v>1062.3744</v>
      </c>
      <c r="L101" s="21" t="s">
        <v>139</v>
      </c>
    </row>
    <row r="102" spans="1:12" s="3" customFormat="1" ht="16.5" customHeight="1">
      <c r="A102" s="21">
        <v>2</v>
      </c>
      <c r="B102" s="21" t="s">
        <v>140</v>
      </c>
      <c r="C102" s="21" t="s">
        <v>26</v>
      </c>
      <c r="D102" s="26">
        <f>4.6*1.06</f>
        <v>4.8759999999999994</v>
      </c>
      <c r="E102" s="21">
        <v>45</v>
      </c>
      <c r="F102" s="21"/>
      <c r="G102" s="21"/>
      <c r="H102" s="25">
        <f t="shared" si="11"/>
        <v>219.42</v>
      </c>
      <c r="I102" s="25"/>
      <c r="J102" s="25"/>
      <c r="K102" s="25">
        <f t="shared" si="12"/>
        <v>219.42</v>
      </c>
      <c r="L102" s="21" t="s">
        <v>141</v>
      </c>
    </row>
    <row r="103" spans="1:12" ht="16.5" customHeight="1">
      <c r="A103" s="21">
        <v>3</v>
      </c>
      <c r="B103" s="21" t="s">
        <v>142</v>
      </c>
      <c r="C103" s="21" t="s">
        <v>26</v>
      </c>
      <c r="D103" s="26">
        <f>20.88*1.06</f>
        <v>22.1328</v>
      </c>
      <c r="E103" s="21">
        <v>48</v>
      </c>
      <c r="F103" s="21"/>
      <c r="G103" s="21"/>
      <c r="H103" s="25">
        <f t="shared" si="11"/>
        <v>1062.3744</v>
      </c>
      <c r="I103" s="25"/>
      <c r="J103" s="25"/>
      <c r="K103" s="25">
        <f t="shared" si="12"/>
        <v>1062.3744</v>
      </c>
      <c r="L103" s="21" t="s">
        <v>139</v>
      </c>
    </row>
    <row r="104" spans="1:12" s="3" customFormat="1" ht="16.5" customHeight="1">
      <c r="A104" s="21">
        <v>4</v>
      </c>
      <c r="B104" s="21" t="s">
        <v>143</v>
      </c>
      <c r="C104" s="21" t="s">
        <v>26</v>
      </c>
      <c r="D104" s="26">
        <f>5.6*1.06</f>
        <v>5.936</v>
      </c>
      <c r="E104" s="21">
        <v>45</v>
      </c>
      <c r="F104" s="21"/>
      <c r="G104" s="21"/>
      <c r="H104" s="25">
        <f t="shared" si="11"/>
        <v>267.12</v>
      </c>
      <c r="I104" s="25"/>
      <c r="J104" s="25"/>
      <c r="K104" s="25">
        <f t="shared" si="12"/>
        <v>267.12</v>
      </c>
      <c r="L104" s="21" t="s">
        <v>141</v>
      </c>
    </row>
    <row r="105" spans="1:12" ht="16.5" customHeight="1">
      <c r="A105" s="21">
        <v>5</v>
      </c>
      <c r="B105" s="21" t="s">
        <v>144</v>
      </c>
      <c r="C105" s="21" t="s">
        <v>26</v>
      </c>
      <c r="D105" s="26">
        <f>20.16*1.06</f>
        <v>21.369600000000002</v>
      </c>
      <c r="E105" s="21">
        <v>48</v>
      </c>
      <c r="F105" s="21"/>
      <c r="G105" s="21"/>
      <c r="H105" s="25">
        <f t="shared" si="11"/>
        <v>1025.7408</v>
      </c>
      <c r="I105" s="25"/>
      <c r="J105" s="25"/>
      <c r="K105" s="25">
        <f t="shared" si="12"/>
        <v>1025.7408</v>
      </c>
      <c r="L105" s="21" t="s">
        <v>139</v>
      </c>
    </row>
    <row r="106" spans="1:12" s="3" customFormat="1" ht="16.5" customHeight="1">
      <c r="A106" s="21">
        <v>6</v>
      </c>
      <c r="B106" s="21" t="s">
        <v>145</v>
      </c>
      <c r="C106" s="21" t="s">
        <v>26</v>
      </c>
      <c r="D106" s="26">
        <f>3.3*1.06</f>
        <v>3.4979999999999998</v>
      </c>
      <c r="E106" s="21">
        <v>45</v>
      </c>
      <c r="F106" s="21"/>
      <c r="G106" s="21"/>
      <c r="H106" s="25">
        <f t="shared" si="11"/>
        <v>157.41</v>
      </c>
      <c r="I106" s="25"/>
      <c r="J106" s="25"/>
      <c r="K106" s="25">
        <f t="shared" si="12"/>
        <v>157.41</v>
      </c>
      <c r="L106" s="21" t="s">
        <v>141</v>
      </c>
    </row>
    <row r="107" spans="1:12" ht="16.5" customHeight="1">
      <c r="A107" s="21">
        <v>7</v>
      </c>
      <c r="B107" s="21" t="s">
        <v>78</v>
      </c>
      <c r="C107" s="21" t="s">
        <v>26</v>
      </c>
      <c r="D107" s="26">
        <f>8*1.06</f>
        <v>8.48</v>
      </c>
      <c r="E107" s="21">
        <v>45</v>
      </c>
      <c r="F107" s="21"/>
      <c r="G107" s="21"/>
      <c r="H107" s="25">
        <f t="shared" si="11"/>
        <v>381.6</v>
      </c>
      <c r="I107" s="25"/>
      <c r="J107" s="25"/>
      <c r="K107" s="25">
        <f t="shared" si="12"/>
        <v>381.6</v>
      </c>
      <c r="L107" s="21" t="s">
        <v>141</v>
      </c>
    </row>
    <row r="108" spans="1:12" s="3" customFormat="1" ht="16.5" customHeight="1">
      <c r="A108" s="21">
        <v>8</v>
      </c>
      <c r="B108" s="21" t="s">
        <v>28</v>
      </c>
      <c r="C108" s="21" t="s">
        <v>26</v>
      </c>
      <c r="D108" s="26">
        <f>30.1*1.06</f>
        <v>31.906000000000002</v>
      </c>
      <c r="E108" s="21">
        <v>85</v>
      </c>
      <c r="F108" s="21"/>
      <c r="G108" s="21"/>
      <c r="H108" s="25">
        <f t="shared" si="11"/>
        <v>2712.01</v>
      </c>
      <c r="I108" s="25"/>
      <c r="J108" s="25"/>
      <c r="K108" s="25">
        <f t="shared" si="12"/>
        <v>2712.01</v>
      </c>
      <c r="L108" s="21" t="s">
        <v>146</v>
      </c>
    </row>
    <row r="109" spans="1:12" ht="14.25">
      <c r="A109" s="21">
        <v>9</v>
      </c>
      <c r="B109" s="24" t="s">
        <v>147</v>
      </c>
      <c r="C109" s="21" t="s">
        <v>62</v>
      </c>
      <c r="D109" s="24">
        <v>5</v>
      </c>
      <c r="E109" s="33">
        <v>90</v>
      </c>
      <c r="F109" s="33"/>
      <c r="G109" s="2"/>
      <c r="H109" s="25">
        <f t="shared" si="11"/>
        <v>450</v>
      </c>
      <c r="I109" s="25">
        <f>SUM(D109*F109)</f>
        <v>0</v>
      </c>
      <c r="J109" s="25">
        <f>SUM(G109*D109)</f>
        <v>0</v>
      </c>
      <c r="K109" s="25">
        <f>SUM(H109:J109)</f>
        <v>450</v>
      </c>
      <c r="L109" s="27" t="s">
        <v>148</v>
      </c>
    </row>
    <row r="110" spans="1:12" ht="14.25">
      <c r="A110" s="21">
        <v>10</v>
      </c>
      <c r="B110" s="24" t="s">
        <v>149</v>
      </c>
      <c r="C110" s="21" t="s">
        <v>62</v>
      </c>
      <c r="D110" s="24">
        <v>6.2</v>
      </c>
      <c r="E110" s="33">
        <v>90</v>
      </c>
      <c r="F110" s="33"/>
      <c r="G110" s="2"/>
      <c r="H110" s="25">
        <f t="shared" si="11"/>
        <v>558</v>
      </c>
      <c r="I110" s="25">
        <f>SUM(D110*F110)</f>
        <v>0</v>
      </c>
      <c r="J110" s="25">
        <f>SUM(G110*D110)</f>
        <v>0</v>
      </c>
      <c r="K110" s="25">
        <f>SUM(H110:J110)</f>
        <v>558</v>
      </c>
      <c r="L110" s="27" t="s">
        <v>148</v>
      </c>
    </row>
    <row r="111" spans="1:12" ht="42.75">
      <c r="A111" s="21">
        <v>11</v>
      </c>
      <c r="B111" s="24" t="s">
        <v>150</v>
      </c>
      <c r="C111" s="21" t="s">
        <v>151</v>
      </c>
      <c r="D111" s="24">
        <v>5</v>
      </c>
      <c r="E111" s="24">
        <v>980</v>
      </c>
      <c r="F111" s="24"/>
      <c r="G111" s="24"/>
      <c r="H111" s="25">
        <f t="shared" si="11"/>
        <v>4900</v>
      </c>
      <c r="I111" s="25">
        <f>SUM(D111*F111)</f>
        <v>0</v>
      </c>
      <c r="J111" s="25">
        <f>SUM(G111*D111)</f>
        <v>0</v>
      </c>
      <c r="K111" s="25">
        <f>SUM(H111:J111)</f>
        <v>4900</v>
      </c>
      <c r="L111" s="27" t="s">
        <v>152</v>
      </c>
    </row>
    <row r="112" spans="1:12" ht="14.25">
      <c r="A112" s="21">
        <v>12</v>
      </c>
      <c r="B112" s="24" t="s">
        <v>153</v>
      </c>
      <c r="C112" s="21" t="s">
        <v>62</v>
      </c>
      <c r="D112" s="24">
        <v>4.2</v>
      </c>
      <c r="E112" s="24">
        <v>90</v>
      </c>
      <c r="F112" s="24"/>
      <c r="G112" s="24"/>
      <c r="H112" s="25">
        <f t="shared" si="11"/>
        <v>378</v>
      </c>
      <c r="I112" s="25">
        <f>SUM(D112*F112)</f>
        <v>0</v>
      </c>
      <c r="J112" s="25">
        <f>SUM(G112*D112)</f>
        <v>0</v>
      </c>
      <c r="K112" s="25">
        <f>SUM(H112:J112)</f>
        <v>378</v>
      </c>
      <c r="L112" s="27" t="s">
        <v>148</v>
      </c>
    </row>
    <row r="113" spans="1:12" ht="14.25">
      <c r="A113" s="21">
        <v>13</v>
      </c>
      <c r="B113" s="24" t="s">
        <v>154</v>
      </c>
      <c r="C113" s="21" t="s">
        <v>62</v>
      </c>
      <c r="D113" s="24">
        <v>12</v>
      </c>
      <c r="E113" s="24">
        <v>155</v>
      </c>
      <c r="F113" s="24"/>
      <c r="G113" s="24"/>
      <c r="H113" s="25">
        <f t="shared" si="11"/>
        <v>1860</v>
      </c>
      <c r="I113" s="25">
        <f>SUM(D113*F113)</f>
        <v>0</v>
      </c>
      <c r="J113" s="25">
        <f>SUM(G113*D113)</f>
        <v>0</v>
      </c>
      <c r="K113" s="25">
        <f>SUM(H113:J113)</f>
        <v>1860</v>
      </c>
      <c r="L113" s="27" t="s">
        <v>148</v>
      </c>
    </row>
    <row r="114" spans="1:12" ht="14.25">
      <c r="A114" s="21">
        <v>14</v>
      </c>
      <c r="B114" s="55" t="s">
        <v>155</v>
      </c>
      <c r="C114" s="56"/>
      <c r="D114" s="56"/>
      <c r="E114" s="56"/>
      <c r="F114" s="56"/>
      <c r="G114" s="56"/>
      <c r="H114" s="56"/>
      <c r="I114" s="56"/>
      <c r="J114" s="56"/>
      <c r="K114" s="56"/>
      <c r="L114" s="57"/>
    </row>
    <row r="115" spans="1:12" ht="14.25">
      <c r="A115" s="23"/>
      <c r="B115" s="23" t="s">
        <v>37</v>
      </c>
      <c r="C115" s="21"/>
      <c r="D115" s="26"/>
      <c r="E115" s="21"/>
      <c r="F115" s="21"/>
      <c r="G115" s="21"/>
      <c r="H115" s="28">
        <f>SUM(H101:H113)</f>
        <v>15034.0496</v>
      </c>
      <c r="I115" s="28">
        <f>SUM(I101:I113)</f>
        <v>0</v>
      </c>
      <c r="J115" s="28">
        <f>SUM(J101:J113)</f>
        <v>0</v>
      </c>
      <c r="K115" s="28">
        <f>SUM(K101:K113)</f>
        <v>15034.0496</v>
      </c>
      <c r="L115" s="23"/>
    </row>
  </sheetData>
  <mergeCells count="43">
    <mergeCell ref="A98:L98"/>
    <mergeCell ref="B114:L114"/>
    <mergeCell ref="A6:A7"/>
    <mergeCell ref="B6:B7"/>
    <mergeCell ref="C6:C7"/>
    <mergeCell ref="D6:D7"/>
    <mergeCell ref="K6:K7"/>
    <mergeCell ref="L6:L7"/>
    <mergeCell ref="A93:L93"/>
    <mergeCell ref="A94:L94"/>
    <mergeCell ref="A95:L95"/>
    <mergeCell ref="B97:D97"/>
    <mergeCell ref="I97:L97"/>
    <mergeCell ref="A89:L89"/>
    <mergeCell ref="A90:L90"/>
    <mergeCell ref="A91:L91"/>
    <mergeCell ref="A92:L92"/>
    <mergeCell ref="C78:D78"/>
    <mergeCell ref="C79:L79"/>
    <mergeCell ref="C86:D86"/>
    <mergeCell ref="A88:L88"/>
    <mergeCell ref="B50:L50"/>
    <mergeCell ref="B55:L55"/>
    <mergeCell ref="B59:L59"/>
    <mergeCell ref="C77:D77"/>
    <mergeCell ref="B23:L23"/>
    <mergeCell ref="B30:L30"/>
    <mergeCell ref="B37:L37"/>
    <mergeCell ref="B45:L45"/>
    <mergeCell ref="E6:G6"/>
    <mergeCell ref="H6:J6"/>
    <mergeCell ref="B8:L8"/>
    <mergeCell ref="B15:L15"/>
    <mergeCell ref="A5:B5"/>
    <mergeCell ref="C5:F5"/>
    <mergeCell ref="H5:I5"/>
    <mergeCell ref="J5:K5"/>
    <mergeCell ref="A2:L2"/>
    <mergeCell ref="A3:L3"/>
    <mergeCell ref="A4:B4"/>
    <mergeCell ref="C4:F4"/>
    <mergeCell ref="H4:I4"/>
    <mergeCell ref="J4:K4"/>
  </mergeCells>
  <printOptions/>
  <pageMargins left="0.4722222222222222" right="0.3145833333333333" top="0.5895833333333333" bottom="0.42986111111111114" header="0.275" footer="0.19652777777777777"/>
  <pageSetup horizontalDpi="300" verticalDpi="300" orientation="landscape" paperSize="9"/>
  <headerFooter alignWithMargins="0">
    <oddFooter xml:space="preserve">&amp;C第&amp;P页 共&amp;N页&amp;R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Lenovo</cp:lastModifiedBy>
  <cp:lastPrinted>1899-12-30T00:00:00Z</cp:lastPrinted>
  <dcterms:created xsi:type="dcterms:W3CDTF">2007-09-29T00:29:34Z</dcterms:created>
  <dcterms:modified xsi:type="dcterms:W3CDTF">2011-09-21T03:42:33Z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