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075" activeTab="0"/>
  </bookViews>
  <sheets>
    <sheet name="Sheet2" sheetId="1" r:id="rId1"/>
    <sheet name="Sheet3" sheetId="2" r:id="rId2"/>
  </sheets>
  <definedNames>
    <definedName name="_xlnm.Print_Area" localSheetId="0">'Sheet2'!$A$88:$L$116</definedName>
    <definedName name="_xlnm.Print_Titles" localSheetId="0">'Sheet2'!$1:$7</definedName>
  </definedNames>
  <calcPr fullCalcOnLoad="1"/>
</workbook>
</file>

<file path=xl/sharedStrings.xml><?xml version="1.0" encoding="utf-8"?>
<sst xmlns="http://schemas.openxmlformats.org/spreadsheetml/2006/main" count="288" uniqueCount="173">
  <si>
    <t>北京齐家盛装饰装潢公司上海分公司工程报价单</t>
  </si>
  <si>
    <t>京城唯一透明化报价  核算成本才是硬道理</t>
  </si>
  <si>
    <t>工程地址</t>
  </si>
  <si>
    <t>户主</t>
  </si>
  <si>
    <t>顾女士</t>
  </si>
  <si>
    <t>公司地址</t>
  </si>
  <si>
    <t>沪南公路3665号809室</t>
  </si>
  <si>
    <t>房型</t>
  </si>
  <si>
    <t>两室两厅</t>
  </si>
  <si>
    <t>面积</t>
  </si>
  <si>
    <t>63平方</t>
  </si>
  <si>
    <t>公司电话</t>
  </si>
  <si>
    <t>序号</t>
  </si>
  <si>
    <t>工程项目</t>
  </si>
  <si>
    <t>单位</t>
  </si>
  <si>
    <t>工程量</t>
  </si>
  <si>
    <t>单    价</t>
  </si>
  <si>
    <t>合    价</t>
  </si>
  <si>
    <t>小计</t>
  </si>
  <si>
    <t>材料规格、型号、品牌、等级</t>
  </si>
  <si>
    <t>主材</t>
  </si>
  <si>
    <t>辅材</t>
  </si>
  <si>
    <t>人工</t>
  </si>
  <si>
    <t>一</t>
  </si>
  <si>
    <t>客厅、餐厅、过道</t>
  </si>
  <si>
    <t>石膏板异型顶</t>
  </si>
  <si>
    <t>㎡</t>
  </si>
  <si>
    <t>泰山纸面石膏板、龙骨等</t>
  </si>
  <si>
    <t>客厅地砖铺贴</t>
  </si>
  <si>
    <t xml:space="preserve">边长≥200mm地砖。32.5硅酸盐水泥（海螺）、中砂水泥沙浆铺贴。不含找平、拉毛、及墙面处理。(不含主材、勾缝剂) 
</t>
  </si>
  <si>
    <t>电视背景</t>
  </si>
  <si>
    <t>项</t>
  </si>
  <si>
    <t>泰山纸面石膏板造型、墙纸客户自购</t>
  </si>
  <si>
    <t>过道背景</t>
  </si>
  <si>
    <t>壁龛装饰</t>
  </si>
  <si>
    <t>墙顶批嵌</t>
  </si>
  <si>
    <t>1、净味全效底一底两面。2、滑石粉批墙两道</t>
  </si>
  <si>
    <t>小计:</t>
  </si>
  <si>
    <t>二</t>
  </si>
  <si>
    <t>厨房</t>
  </si>
  <si>
    <t>包煤气管</t>
  </si>
  <si>
    <t>根</t>
  </si>
  <si>
    <t>红砖、水泥、黄沙、人工</t>
  </si>
  <si>
    <t>煤气管改造</t>
  </si>
  <si>
    <t>米</t>
  </si>
  <si>
    <t>劳动牌4分管（按实结算）</t>
  </si>
  <si>
    <t>集成铝扣板吊顶</t>
  </si>
  <si>
    <t>龙骨、扣板、人工</t>
  </si>
  <si>
    <t>过门石</t>
  </si>
  <si>
    <t>块</t>
  </si>
  <si>
    <t>墙砖铺贴</t>
  </si>
  <si>
    <t xml:space="preserve">边长≥200mm普通墙砖。32.5硅酸盐水泥（海螺）、中砂水泥沙浆铺贴。不含找平、拉毛、及墙面处理.(不含主材、勾缝剂) 
</t>
  </si>
  <si>
    <t>地砖铺贴</t>
  </si>
  <si>
    <t>三</t>
  </si>
  <si>
    <t>卫生间部分</t>
  </si>
  <si>
    <t>包下水管</t>
  </si>
  <si>
    <t>墙地面防水</t>
  </si>
  <si>
    <t>雨虹防水涂料</t>
  </si>
  <si>
    <t>四</t>
  </si>
  <si>
    <t>主卧</t>
  </si>
  <si>
    <t>平窗窗台板</t>
  </si>
  <si>
    <t>m</t>
  </si>
  <si>
    <t>金线米黄、磨边、辅料、人工</t>
  </si>
  <si>
    <t>大橱橱体</t>
  </si>
  <si>
    <t>E1级大芯板衬底,3厘饰面板饰面,背板为一级9厘板，同木质实木线条收边,刷多乐士清漆,底漆三遍,面漆二遍.（面积＞1m2）按展开面积计算,含油漆,着色漆另计.不含五金，玻璃</t>
  </si>
  <si>
    <t>五</t>
  </si>
  <si>
    <t>次卧</t>
  </si>
  <si>
    <t>挑窗窗台板</t>
  </si>
  <si>
    <t>六</t>
  </si>
  <si>
    <t>阳台</t>
  </si>
  <si>
    <t>阳台地砖铺贴</t>
  </si>
  <si>
    <t>阳台墙砖铺贴</t>
  </si>
  <si>
    <t>1、立邦金装5合1一底两面。2、滑石粉批墙两道</t>
  </si>
  <si>
    <t>加排下水</t>
  </si>
  <si>
    <t>PVC管</t>
  </si>
  <si>
    <t>七</t>
  </si>
  <si>
    <t>水电部分</t>
  </si>
  <si>
    <t>冷\热水管</t>
  </si>
  <si>
    <t>皮尔萨6分（包括PPR配件）</t>
  </si>
  <si>
    <t>1.5电线</t>
  </si>
  <si>
    <t>国标电线、PVC穿管、人工、辅料</t>
  </si>
  <si>
    <t>2.5电线</t>
  </si>
  <si>
    <t>4芯电话线</t>
  </si>
  <si>
    <t>安普4芯电话线</t>
  </si>
  <si>
    <t>8芯网络线</t>
  </si>
  <si>
    <t>安普普通8芯网络线</t>
  </si>
  <si>
    <t>有线电视线</t>
  </si>
  <si>
    <t>安普SYWV75-6有线电视线</t>
  </si>
  <si>
    <t>电线管</t>
  </si>
  <si>
    <t>中财6分电线管</t>
  </si>
  <si>
    <t>线盒</t>
  </si>
  <si>
    <t>只</t>
  </si>
  <si>
    <t>86型线盒</t>
  </si>
  <si>
    <t>开关、插座</t>
  </si>
  <si>
    <t>业主自购</t>
  </si>
  <si>
    <t>灯具安装</t>
  </si>
  <si>
    <t>筒灯、射灯、牛眼灯</t>
  </si>
  <si>
    <t>壁灯、吸顶灯、日光灯</t>
  </si>
  <si>
    <t>花式吊灯</t>
  </si>
  <si>
    <t>龙头安装</t>
  </si>
  <si>
    <t>卫浴设备安装</t>
  </si>
  <si>
    <t>开槽</t>
  </si>
  <si>
    <t>按实结算（砖墙10元/m，混凝土15元/m）</t>
  </si>
  <si>
    <t>直接成本</t>
  </si>
  <si>
    <t>管理费</t>
  </si>
  <si>
    <t>直接成本*0.08</t>
  </si>
  <si>
    <t>毛利润</t>
  </si>
  <si>
    <t>直接成本*0.17</t>
  </si>
  <si>
    <t>非利润代收费</t>
  </si>
  <si>
    <t>材料搬运费</t>
  </si>
  <si>
    <t>垃圾清理费</t>
  </si>
  <si>
    <t>清理至小区物业指定点</t>
  </si>
  <si>
    <t>敲墙</t>
  </si>
  <si>
    <t>打洞</t>
  </si>
  <si>
    <t>个</t>
  </si>
  <si>
    <t>按实结算</t>
  </si>
  <si>
    <t>总计</t>
  </si>
  <si>
    <t>直接成本+管理费+毛利润+非利润代收费</t>
  </si>
  <si>
    <t>税金</t>
  </si>
  <si>
    <t>总计*0.0341</t>
  </si>
  <si>
    <t>工程总价</t>
  </si>
  <si>
    <t>总计+税金</t>
  </si>
  <si>
    <t>1、本报价属于合同附件，与合同正本享有同等的法律效力。</t>
  </si>
  <si>
    <t>2、所有材料符合国家环保标准；参照《北京市家庭居室装饰工程质量验收标准》进行验收。</t>
  </si>
  <si>
    <t>3、所有材料可以由客户自己购买；公司为客户代购的商品一律不加价。</t>
  </si>
  <si>
    <t>4、本报价中注有的项目及数量按实际发生量为准。</t>
  </si>
  <si>
    <t>5、物业装修押金由业主自己交纳，如因本公司施工或质量问题引起的损失全部由本公司承担。</t>
  </si>
  <si>
    <t>6、本报价所含税金按税票实开金额计算。</t>
  </si>
  <si>
    <t>7、本报价所有木质工程都含油漆，但不含五金、墙纸、波音软片、玻璃等装饰。</t>
  </si>
  <si>
    <t xml:space="preserve">               甲方：</t>
  </si>
  <si>
    <t xml:space="preserve">             乙方：</t>
  </si>
  <si>
    <t xml:space="preserve">          2011年  9 月   日</t>
  </si>
  <si>
    <t xml:space="preserve">        2011年  9  月   日</t>
  </si>
  <si>
    <t>客户自购材料</t>
  </si>
  <si>
    <t>厨房墙砖铺贴</t>
  </si>
  <si>
    <t>300*450无缝砖（广东佛山）</t>
  </si>
  <si>
    <t>厨房地砖铺贴</t>
  </si>
  <si>
    <t>300*300防滑地砖（广东佛山）</t>
  </si>
  <si>
    <t>卫生间墙砖铺贴</t>
  </si>
  <si>
    <t>卫生间地砖铺贴</t>
  </si>
  <si>
    <t>300*30防滑地砖（广东佛山）</t>
  </si>
  <si>
    <t>600*600玻化砖（广东佛山）</t>
  </si>
  <si>
    <t>主卧地板铺设</t>
  </si>
  <si>
    <t>方饰番龙眼标板（厂家铺设）</t>
  </si>
  <si>
    <t>次卧地板铺设</t>
  </si>
  <si>
    <t>客厅踢脚线</t>
  </si>
  <si>
    <t>成品踢脚线</t>
  </si>
  <si>
    <t>主卧踢脚线</t>
  </si>
  <si>
    <t>次卧踢脚线</t>
  </si>
  <si>
    <t>进户门套</t>
  </si>
  <si>
    <t>定制实木复合型材。含油漆，油漆着色另计</t>
  </si>
  <si>
    <t>阳台门套</t>
  </si>
  <si>
    <t>套装门</t>
  </si>
  <si>
    <t>樘</t>
  </si>
  <si>
    <t>实木复合型材，普通造型镶线系列（五块以下门芯板）每樘1100元。含油漆，油漆着色另计，门锁、合页、门吸由客户提供，含安装。</t>
  </si>
  <si>
    <t>平窗窗套</t>
  </si>
  <si>
    <t>挑窗窗套</t>
  </si>
  <si>
    <t>厨房橱柜下柜</t>
  </si>
  <si>
    <t>露水河三聚氰胺板</t>
  </si>
  <si>
    <t>厨房橱柜上柜</t>
  </si>
  <si>
    <t>台面板</t>
  </si>
  <si>
    <t>华讯家丽石</t>
  </si>
  <si>
    <t>门板</t>
  </si>
  <si>
    <t>烤漆门板</t>
  </si>
  <si>
    <t>次卧衣柜上排开门</t>
  </si>
  <si>
    <t>模压板门板</t>
  </si>
  <si>
    <t>次卧衣柜移门</t>
  </si>
  <si>
    <t>钛铝合金移门</t>
  </si>
  <si>
    <t>主卧衣柜上排开门</t>
  </si>
  <si>
    <t>卫生间铝合金门</t>
  </si>
  <si>
    <t>成品玻璃套装门</t>
  </si>
  <si>
    <t>厨房移门</t>
  </si>
  <si>
    <t>花桥绿地花园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</si>
</sst>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</numFmts>
  <fonts count="15">
    <font>
      <sz val="12"/>
      <name val="宋体"/>
      <family val="0"/>
    </font>
    <font>
      <sz val="12"/>
      <color indexed="10"/>
      <name val="宋体"/>
      <family val="0"/>
    </font>
    <font>
      <sz val="12"/>
      <name val="楷体_GB2312"/>
      <family val="3"/>
    </font>
    <font>
      <sz val="12"/>
      <color indexed="63"/>
      <name val="宋体"/>
      <family val="0"/>
    </font>
    <font>
      <sz val="12"/>
      <color indexed="63"/>
      <name val="楷体_GB2312"/>
      <family val="3"/>
    </font>
    <font>
      <sz val="10"/>
      <color indexed="63"/>
      <name val="宋体"/>
      <family val="0"/>
    </font>
    <font>
      <sz val="10"/>
      <color indexed="9"/>
      <name val="宋体"/>
      <family val="0"/>
    </font>
    <font>
      <b/>
      <sz val="12"/>
      <name val="楷体_GB2312"/>
      <family val="3"/>
    </font>
    <font>
      <sz val="12"/>
      <color indexed="8"/>
      <name val="楷体_GB2312"/>
      <family val="3"/>
    </font>
    <font>
      <b/>
      <sz val="12"/>
      <color indexed="8"/>
      <name val="楷体_GB2312"/>
      <family val="3"/>
    </font>
    <font>
      <sz val="11"/>
      <color indexed="8"/>
      <name val="楷体_GB2312"/>
      <family val="3"/>
    </font>
    <font>
      <b/>
      <sz val="12"/>
      <name val="华文楷体"/>
      <family val="0"/>
    </font>
    <font>
      <b/>
      <sz val="18"/>
      <name val="楷体_GB2312"/>
      <family val="3"/>
    </font>
    <font>
      <sz val="14"/>
      <name val="楷体_GB2312"/>
      <family val="3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2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184" fontId="5" fillId="0" borderId="0" xfId="0" applyNumberFormat="1" applyFont="1" applyFill="1" applyBorder="1" applyAlignment="1" applyProtection="1">
      <alignment horizontal="left" vertical="center"/>
      <protection/>
    </xf>
    <xf numFmtId="184" fontId="6" fillId="0" borderId="0" xfId="0" applyNumberFormat="1" applyFont="1" applyFill="1" applyBorder="1" applyAlignment="1" applyProtection="1">
      <alignment vertical="center"/>
      <protection/>
    </xf>
    <xf numFmtId="184" fontId="2" fillId="0" borderId="0" xfId="0" applyNumberFormat="1" applyFont="1" applyFill="1" applyBorder="1" applyAlignment="1" applyProtection="1">
      <alignment horizontal="left" vertical="center"/>
      <protection/>
    </xf>
    <xf numFmtId="184" fontId="0" fillId="0" borderId="0" xfId="0" applyNumberFormat="1" applyFont="1" applyFill="1" applyBorder="1" applyAlignment="1" applyProtection="1">
      <alignment vertical="center"/>
      <protection/>
    </xf>
    <xf numFmtId="184" fontId="3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184" fontId="2" fillId="0" borderId="1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184" fontId="8" fillId="0" borderId="1" xfId="0" applyNumberFormat="1" applyFont="1" applyFill="1" applyBorder="1" applyAlignment="1" applyProtection="1">
      <alignment vertical="center"/>
      <protection/>
    </xf>
    <xf numFmtId="185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184" fontId="7" fillId="0" borderId="1" xfId="0" applyNumberFormat="1" applyFont="1" applyFill="1" applyBorder="1" applyAlignment="1" applyProtection="1">
      <alignment vertical="center"/>
      <protection/>
    </xf>
    <xf numFmtId="0" fontId="2" fillId="2" borderId="1" xfId="0" applyNumberFormat="1" applyFont="1" applyFill="1" applyBorder="1" applyAlignment="1" applyProtection="1">
      <alignment vertical="center"/>
      <protection/>
    </xf>
    <xf numFmtId="184" fontId="8" fillId="2" borderId="1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185" fontId="7" fillId="0" borderId="1" xfId="0" applyNumberFormat="1" applyFont="1" applyFill="1" applyBorder="1" applyAlignment="1" applyProtection="1">
      <alignment vertical="center"/>
      <protection/>
    </xf>
    <xf numFmtId="184" fontId="9" fillId="0" borderId="1" xfId="0" applyNumberFormat="1" applyFont="1" applyFill="1" applyBorder="1" applyAlignment="1" applyProtection="1">
      <alignment vertical="center"/>
      <protection/>
    </xf>
    <xf numFmtId="0" fontId="10" fillId="0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185" fontId="2" fillId="0" borderId="1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184" fontId="0" fillId="0" borderId="2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11" fillId="0" borderId="4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top"/>
      <protection/>
    </xf>
    <xf numFmtId="0" fontId="13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10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vertical="center"/>
      <protection/>
    </xf>
    <xf numFmtId="10" fontId="7" fillId="0" borderId="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16"/>
  <sheetViews>
    <sheetView tabSelected="1" zoomScaleSheetLayoutView="100" workbookViewId="0" topLeftCell="A1">
      <selection activeCell="C4" sqref="C4:F4"/>
    </sheetView>
  </sheetViews>
  <sheetFormatPr defaultColWidth="9.00390625" defaultRowHeight="14.25" customHeight="1"/>
  <cols>
    <col min="1" max="1" width="4.375" style="1" customWidth="1"/>
    <col min="2" max="2" width="16.75390625" style="9" customWidth="1"/>
    <col min="3" max="3" width="4.125" style="1" customWidth="1"/>
    <col min="4" max="4" width="8.00390625" style="1" customWidth="1"/>
    <col min="5" max="5" width="5.00390625" style="1" customWidth="1"/>
    <col min="6" max="6" width="5.50390625" style="1" customWidth="1"/>
    <col min="7" max="7" width="6.75390625" style="1" customWidth="1"/>
    <col min="8" max="8" width="10.125" style="18" customWidth="1"/>
    <col min="9" max="9" width="8.875" style="18" customWidth="1"/>
    <col min="10" max="11" width="10.125" style="1" customWidth="1"/>
    <col min="12" max="12" width="40.25390625" style="4" customWidth="1"/>
  </cols>
  <sheetData>
    <row r="2" spans="1:12" s="4" customFormat="1" ht="22.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4" customFormat="1" ht="18.7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4.25">
      <c r="A4" s="44" t="s">
        <v>2</v>
      </c>
      <c r="B4" s="44"/>
      <c r="C4" s="44" t="s">
        <v>172</v>
      </c>
      <c r="D4" s="44"/>
      <c r="E4" s="44"/>
      <c r="F4" s="44"/>
      <c r="G4" s="20" t="s">
        <v>3</v>
      </c>
      <c r="H4" s="44" t="s">
        <v>4</v>
      </c>
      <c r="I4" s="44"/>
      <c r="J4" s="44" t="s">
        <v>5</v>
      </c>
      <c r="K4" s="44"/>
      <c r="L4" s="20" t="s">
        <v>6</v>
      </c>
    </row>
    <row r="5" spans="1:12" ht="14.25">
      <c r="A5" s="44" t="s">
        <v>7</v>
      </c>
      <c r="B5" s="44"/>
      <c r="C5" s="44" t="s">
        <v>8</v>
      </c>
      <c r="D5" s="44"/>
      <c r="E5" s="44"/>
      <c r="F5" s="44"/>
      <c r="G5" s="20" t="s">
        <v>9</v>
      </c>
      <c r="H5" s="44" t="s">
        <v>10</v>
      </c>
      <c r="I5" s="44"/>
      <c r="J5" s="44" t="s">
        <v>11</v>
      </c>
      <c r="K5" s="44"/>
      <c r="L5" s="14">
        <v>60878921</v>
      </c>
    </row>
    <row r="6" spans="1:12" ht="14.25">
      <c r="A6" s="44" t="s">
        <v>12</v>
      </c>
      <c r="B6" s="44" t="s">
        <v>13</v>
      </c>
      <c r="C6" s="44" t="s">
        <v>14</v>
      </c>
      <c r="D6" s="44" t="s">
        <v>15</v>
      </c>
      <c r="E6" s="45" t="s">
        <v>16</v>
      </c>
      <c r="F6" s="45"/>
      <c r="G6" s="45"/>
      <c r="H6" s="45" t="s">
        <v>17</v>
      </c>
      <c r="I6" s="45"/>
      <c r="J6" s="45"/>
      <c r="K6" s="44" t="s">
        <v>18</v>
      </c>
      <c r="L6" s="44" t="s">
        <v>19</v>
      </c>
    </row>
    <row r="7" spans="1:12" ht="14.25">
      <c r="A7" s="44"/>
      <c r="B7" s="44"/>
      <c r="C7" s="44"/>
      <c r="D7" s="44"/>
      <c r="E7" s="20" t="s">
        <v>20</v>
      </c>
      <c r="F7" s="20" t="s">
        <v>21</v>
      </c>
      <c r="G7" s="20" t="s">
        <v>22</v>
      </c>
      <c r="H7" s="21" t="s">
        <v>20</v>
      </c>
      <c r="I7" s="21" t="s">
        <v>21</v>
      </c>
      <c r="J7" s="20" t="s">
        <v>22</v>
      </c>
      <c r="K7" s="44"/>
      <c r="L7" s="44"/>
    </row>
    <row r="8" spans="1:12" ht="14.25">
      <c r="A8" s="22" t="s">
        <v>23</v>
      </c>
      <c r="B8" s="46" t="s">
        <v>24</v>
      </c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1:12" s="1" customFormat="1" ht="14.25">
      <c r="A9" s="20">
        <v>1</v>
      </c>
      <c r="B9" s="20" t="s">
        <v>25</v>
      </c>
      <c r="C9" s="20" t="s">
        <v>26</v>
      </c>
      <c r="D9" s="25">
        <v>15</v>
      </c>
      <c r="E9" s="20">
        <v>35</v>
      </c>
      <c r="F9" s="20">
        <v>20</v>
      </c>
      <c r="G9" s="20">
        <v>55</v>
      </c>
      <c r="H9" s="24">
        <f>SUM(E9*D9)</f>
        <v>525</v>
      </c>
      <c r="I9" s="24">
        <f>SUM(D9*F9)</f>
        <v>300</v>
      </c>
      <c r="J9" s="24">
        <f>SUM(G9*D9)</f>
        <v>825</v>
      </c>
      <c r="K9" s="24">
        <f>SUM(H9:J9)</f>
        <v>1650</v>
      </c>
      <c r="L9" s="20" t="s">
        <v>27</v>
      </c>
    </row>
    <row r="10" spans="1:12" s="2" customFormat="1" ht="43.5" customHeight="1">
      <c r="A10" s="20">
        <v>2</v>
      </c>
      <c r="B10" s="20" t="s">
        <v>28</v>
      </c>
      <c r="C10" s="20" t="s">
        <v>26</v>
      </c>
      <c r="D10" s="25">
        <f>(28.33)*1.06</f>
        <v>30.029799999999998</v>
      </c>
      <c r="E10" s="20"/>
      <c r="F10" s="20">
        <v>18</v>
      </c>
      <c r="G10" s="20">
        <v>30</v>
      </c>
      <c r="H10" s="24"/>
      <c r="I10" s="24">
        <f>SUM(D10*F10)</f>
        <v>540.5364</v>
      </c>
      <c r="J10" s="24">
        <f>SUM(G10*D10)</f>
        <v>900.8939999999999</v>
      </c>
      <c r="K10" s="24">
        <f>SUM(H10:J10)</f>
        <v>1441.4303999999997</v>
      </c>
      <c r="L10" s="26" t="s">
        <v>29</v>
      </c>
    </row>
    <row r="11" spans="1:12" ht="14.25">
      <c r="A11" s="20">
        <v>3</v>
      </c>
      <c r="B11" s="20" t="s">
        <v>30</v>
      </c>
      <c r="C11" s="20" t="s">
        <v>31</v>
      </c>
      <c r="D11" s="25">
        <v>1</v>
      </c>
      <c r="E11" s="20">
        <v>300</v>
      </c>
      <c r="F11" s="20">
        <v>40</v>
      </c>
      <c r="G11" s="20">
        <v>300</v>
      </c>
      <c r="H11" s="24">
        <f>SUM(E11*D11)</f>
        <v>300</v>
      </c>
      <c r="I11" s="24">
        <f>SUM(D11*F11)</f>
        <v>40</v>
      </c>
      <c r="J11" s="24">
        <f>SUM(G11*D11)</f>
        <v>300</v>
      </c>
      <c r="K11" s="24">
        <f>SUM(H11:J11)</f>
        <v>640</v>
      </c>
      <c r="L11" s="20" t="s">
        <v>32</v>
      </c>
    </row>
    <row r="12" spans="1:12" ht="14.25">
      <c r="A12" s="20">
        <v>4</v>
      </c>
      <c r="B12" s="20" t="s">
        <v>33</v>
      </c>
      <c r="C12" s="20" t="s">
        <v>31</v>
      </c>
      <c r="D12" s="25">
        <v>1</v>
      </c>
      <c r="E12" s="20">
        <v>160</v>
      </c>
      <c r="F12" s="20">
        <v>20</v>
      </c>
      <c r="G12" s="20">
        <v>160</v>
      </c>
      <c r="H12" s="24">
        <f>SUM(E12*D12)</f>
        <v>160</v>
      </c>
      <c r="I12" s="24">
        <f>SUM(D12*F12)</f>
        <v>20</v>
      </c>
      <c r="J12" s="24">
        <f>SUM(G12*D12)</f>
        <v>160</v>
      </c>
      <c r="K12" s="24">
        <f>SUM(H12:J12)</f>
        <v>340</v>
      </c>
      <c r="L12" s="20" t="s">
        <v>34</v>
      </c>
    </row>
    <row r="13" spans="1:12" ht="29.25" customHeight="1">
      <c r="A13" s="20">
        <v>5</v>
      </c>
      <c r="B13" s="20" t="s">
        <v>35</v>
      </c>
      <c r="C13" s="20" t="s">
        <v>26</v>
      </c>
      <c r="D13" s="25">
        <v>96.4</v>
      </c>
      <c r="E13" s="20">
        <v>10</v>
      </c>
      <c r="F13" s="20">
        <v>3</v>
      </c>
      <c r="G13" s="20">
        <v>12</v>
      </c>
      <c r="H13" s="24">
        <f>SUM(E13*D13)</f>
        <v>964</v>
      </c>
      <c r="I13" s="24">
        <f>SUM(D13*F13)</f>
        <v>289.20000000000005</v>
      </c>
      <c r="J13" s="24">
        <f>SUM(G13*D13)</f>
        <v>1156.8000000000002</v>
      </c>
      <c r="K13" s="24">
        <f>SUM(H13:J13)</f>
        <v>2410</v>
      </c>
      <c r="L13" s="26" t="s">
        <v>36</v>
      </c>
    </row>
    <row r="14" spans="1:12" ht="14.25">
      <c r="A14" s="22"/>
      <c r="B14" s="22" t="s">
        <v>37</v>
      </c>
      <c r="C14" s="20"/>
      <c r="D14" s="20"/>
      <c r="E14" s="20"/>
      <c r="F14" s="20"/>
      <c r="G14" s="20"/>
      <c r="H14" s="27">
        <f>SUM(H9:H13)</f>
        <v>1949</v>
      </c>
      <c r="I14" s="27">
        <f>SUM(I9:I13)</f>
        <v>1189.7364</v>
      </c>
      <c r="J14" s="27">
        <f>SUM(J9:J13)</f>
        <v>3342.694</v>
      </c>
      <c r="K14" s="27">
        <f>SUM(K9:K13)</f>
        <v>6481.430399999999</v>
      </c>
      <c r="L14" s="22"/>
    </row>
    <row r="15" spans="1:12" ht="14.25">
      <c r="A15" s="22" t="s">
        <v>38</v>
      </c>
      <c r="B15" s="46" t="s">
        <v>39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</row>
    <row r="16" spans="1:12" ht="14.25">
      <c r="A16" s="20">
        <v>1</v>
      </c>
      <c r="B16" s="20" t="s">
        <v>40</v>
      </c>
      <c r="C16" s="20" t="s">
        <v>41</v>
      </c>
      <c r="D16" s="25">
        <v>1</v>
      </c>
      <c r="E16" s="20">
        <v>85</v>
      </c>
      <c r="F16" s="20"/>
      <c r="G16" s="20">
        <v>95</v>
      </c>
      <c r="H16" s="24">
        <f>SUM(E16*D16)</f>
        <v>85</v>
      </c>
      <c r="I16" s="24">
        <f aca="true" t="shared" si="0" ref="I16:I21">SUM(D16*F16)</f>
        <v>0</v>
      </c>
      <c r="J16" s="24">
        <f aca="true" t="shared" si="1" ref="J16:J21">SUM(G16*D16)</f>
        <v>95</v>
      </c>
      <c r="K16" s="24">
        <f aca="true" t="shared" si="2" ref="K16:K21">SUM(H16:J16)</f>
        <v>180</v>
      </c>
      <c r="L16" s="20" t="s">
        <v>42</v>
      </c>
    </row>
    <row r="17" spans="1:12" ht="14.25">
      <c r="A17" s="20">
        <v>2</v>
      </c>
      <c r="B17" s="20" t="s">
        <v>43</v>
      </c>
      <c r="C17" s="20" t="s">
        <v>44</v>
      </c>
      <c r="D17" s="25">
        <v>6</v>
      </c>
      <c r="E17" s="20">
        <v>25</v>
      </c>
      <c r="F17" s="20">
        <v>6</v>
      </c>
      <c r="G17" s="20">
        <v>8</v>
      </c>
      <c r="H17" s="24">
        <f>SUM(E17*D17)</f>
        <v>150</v>
      </c>
      <c r="I17" s="24">
        <f t="shared" si="0"/>
        <v>36</v>
      </c>
      <c r="J17" s="24">
        <f t="shared" si="1"/>
        <v>48</v>
      </c>
      <c r="K17" s="24">
        <f t="shared" si="2"/>
        <v>234</v>
      </c>
      <c r="L17" s="20" t="s">
        <v>45</v>
      </c>
    </row>
    <row r="18" spans="1:12" ht="14.25">
      <c r="A18" s="20">
        <v>3</v>
      </c>
      <c r="B18" s="20" t="s">
        <v>46</v>
      </c>
      <c r="C18" s="20" t="s">
        <v>26</v>
      </c>
      <c r="D18" s="25">
        <v>3</v>
      </c>
      <c r="E18" s="20">
        <v>90</v>
      </c>
      <c r="F18" s="20"/>
      <c r="G18" s="20">
        <v>25</v>
      </c>
      <c r="H18" s="24">
        <f>SUM(E18*D18)</f>
        <v>270</v>
      </c>
      <c r="I18" s="24">
        <f t="shared" si="0"/>
        <v>0</v>
      </c>
      <c r="J18" s="24">
        <f t="shared" si="1"/>
        <v>75</v>
      </c>
      <c r="K18" s="24">
        <f t="shared" si="2"/>
        <v>345</v>
      </c>
      <c r="L18" s="20" t="s">
        <v>47</v>
      </c>
    </row>
    <row r="19" spans="1:12" ht="14.25">
      <c r="A19" s="20">
        <v>4</v>
      </c>
      <c r="B19" s="20" t="s">
        <v>48</v>
      </c>
      <c r="C19" s="20" t="s">
        <v>49</v>
      </c>
      <c r="D19" s="25">
        <v>1</v>
      </c>
      <c r="E19" s="20">
        <v>35</v>
      </c>
      <c r="F19" s="20">
        <v>15</v>
      </c>
      <c r="G19" s="20">
        <v>15</v>
      </c>
      <c r="H19" s="24">
        <f>SUM(E19*D19)</f>
        <v>35</v>
      </c>
      <c r="I19" s="24">
        <f t="shared" si="0"/>
        <v>15</v>
      </c>
      <c r="J19" s="24">
        <f t="shared" si="1"/>
        <v>15</v>
      </c>
      <c r="K19" s="24">
        <f t="shared" si="2"/>
        <v>65</v>
      </c>
      <c r="L19" s="20"/>
    </row>
    <row r="20" spans="1:12" s="2" customFormat="1" ht="45" customHeight="1">
      <c r="A20" s="20">
        <v>5</v>
      </c>
      <c r="B20" s="20" t="s">
        <v>50</v>
      </c>
      <c r="C20" s="20" t="s">
        <v>26</v>
      </c>
      <c r="D20" s="25">
        <f>7*2.4</f>
        <v>16.8</v>
      </c>
      <c r="E20" s="20"/>
      <c r="F20" s="20">
        <v>12</v>
      </c>
      <c r="G20" s="20">
        <v>35</v>
      </c>
      <c r="H20" s="24"/>
      <c r="I20" s="24">
        <f t="shared" si="0"/>
        <v>201.60000000000002</v>
      </c>
      <c r="J20" s="24">
        <f t="shared" si="1"/>
        <v>588</v>
      </c>
      <c r="K20" s="24">
        <f t="shared" si="2"/>
        <v>789.6</v>
      </c>
      <c r="L20" s="26" t="s">
        <v>51</v>
      </c>
    </row>
    <row r="21" spans="1:12" s="2" customFormat="1" ht="45" customHeight="1">
      <c r="A21" s="20">
        <v>6</v>
      </c>
      <c r="B21" s="20" t="s">
        <v>52</v>
      </c>
      <c r="C21" s="20" t="s">
        <v>26</v>
      </c>
      <c r="D21" s="25">
        <v>3</v>
      </c>
      <c r="E21" s="20"/>
      <c r="F21" s="20">
        <v>18</v>
      </c>
      <c r="G21" s="20">
        <v>30</v>
      </c>
      <c r="H21" s="24"/>
      <c r="I21" s="24">
        <f t="shared" si="0"/>
        <v>54</v>
      </c>
      <c r="J21" s="24">
        <f t="shared" si="1"/>
        <v>90</v>
      </c>
      <c r="K21" s="24">
        <f t="shared" si="2"/>
        <v>144</v>
      </c>
      <c r="L21" s="26" t="s">
        <v>29</v>
      </c>
    </row>
    <row r="22" spans="1:12" ht="14.25">
      <c r="A22" s="20"/>
      <c r="B22" s="22" t="s">
        <v>37</v>
      </c>
      <c r="C22" s="20"/>
      <c r="D22" s="20"/>
      <c r="E22" s="20"/>
      <c r="F22" s="20"/>
      <c r="G22" s="20"/>
      <c r="H22" s="27">
        <f>SUM(H16:H21)</f>
        <v>540</v>
      </c>
      <c r="I22" s="27">
        <f>SUM(I16:I21)</f>
        <v>306.6</v>
      </c>
      <c r="J22" s="27">
        <f>SUM(J16:J21)</f>
        <v>911</v>
      </c>
      <c r="K22" s="27">
        <f>SUM(K16:K21)</f>
        <v>1757.6</v>
      </c>
      <c r="L22" s="22"/>
    </row>
    <row r="23" spans="1:12" ht="14.25">
      <c r="A23" s="22" t="s">
        <v>53</v>
      </c>
      <c r="B23" s="46" t="s">
        <v>54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ht="14.25">
      <c r="A24" s="20">
        <v>1</v>
      </c>
      <c r="B24" s="20" t="s">
        <v>55</v>
      </c>
      <c r="C24" s="20" t="s">
        <v>41</v>
      </c>
      <c r="D24" s="25">
        <v>1</v>
      </c>
      <c r="E24" s="20">
        <v>85</v>
      </c>
      <c r="F24" s="20"/>
      <c r="G24" s="20">
        <v>95</v>
      </c>
      <c r="H24" s="24">
        <f>SUM(E24*D24)</f>
        <v>85</v>
      </c>
      <c r="I24" s="24"/>
      <c r="J24" s="24">
        <f aca="true" t="shared" si="3" ref="J24:J29">SUM(G24*D24)</f>
        <v>95</v>
      </c>
      <c r="K24" s="24">
        <f aca="true" t="shared" si="4" ref="K24:K29">SUM(H24:J24)</f>
        <v>180</v>
      </c>
      <c r="L24" s="20" t="s">
        <v>42</v>
      </c>
    </row>
    <row r="25" spans="1:12" ht="14.25">
      <c r="A25" s="20">
        <v>2</v>
      </c>
      <c r="B25" s="20" t="s">
        <v>56</v>
      </c>
      <c r="C25" s="20" t="s">
        <v>26</v>
      </c>
      <c r="D25" s="25">
        <v>5.1</v>
      </c>
      <c r="E25" s="20">
        <v>40</v>
      </c>
      <c r="F25" s="20"/>
      <c r="G25" s="20">
        <v>40</v>
      </c>
      <c r="H25" s="24">
        <f>SUM(E25*D25)</f>
        <v>204</v>
      </c>
      <c r="I25" s="24"/>
      <c r="J25" s="24">
        <f t="shared" si="3"/>
        <v>204</v>
      </c>
      <c r="K25" s="24">
        <f t="shared" si="4"/>
        <v>408</v>
      </c>
      <c r="L25" s="20" t="s">
        <v>57</v>
      </c>
    </row>
    <row r="26" spans="1:12" ht="14.25">
      <c r="A26" s="20">
        <v>3</v>
      </c>
      <c r="B26" s="20" t="s">
        <v>46</v>
      </c>
      <c r="C26" s="20" t="s">
        <v>26</v>
      </c>
      <c r="D26" s="25">
        <v>2.8</v>
      </c>
      <c r="E26" s="20">
        <v>90</v>
      </c>
      <c r="F26" s="20"/>
      <c r="G26" s="20">
        <v>25</v>
      </c>
      <c r="H26" s="24">
        <f>SUM(E26*D26)</f>
        <v>251.99999999999997</v>
      </c>
      <c r="I26" s="24">
        <f>SUM(D26*F26)</f>
        <v>0</v>
      </c>
      <c r="J26" s="24">
        <f t="shared" si="3"/>
        <v>70</v>
      </c>
      <c r="K26" s="24">
        <f t="shared" si="4"/>
        <v>322</v>
      </c>
      <c r="L26" s="20" t="s">
        <v>47</v>
      </c>
    </row>
    <row r="27" spans="1:12" ht="14.25">
      <c r="A27" s="20">
        <v>4</v>
      </c>
      <c r="B27" s="20" t="s">
        <v>48</v>
      </c>
      <c r="C27" s="20" t="s">
        <v>49</v>
      </c>
      <c r="D27" s="25">
        <v>1</v>
      </c>
      <c r="E27" s="20">
        <v>35</v>
      </c>
      <c r="F27" s="20">
        <v>15</v>
      </c>
      <c r="G27" s="20">
        <v>15</v>
      </c>
      <c r="H27" s="24">
        <f>SUM(E27*D27)</f>
        <v>35</v>
      </c>
      <c r="I27" s="24">
        <f>SUM(D27*F27)</f>
        <v>15</v>
      </c>
      <c r="J27" s="24">
        <f t="shared" si="3"/>
        <v>15</v>
      </c>
      <c r="K27" s="24">
        <f t="shared" si="4"/>
        <v>65</v>
      </c>
      <c r="L27" s="20"/>
    </row>
    <row r="28" spans="1:12" ht="54" customHeight="1">
      <c r="A28" s="20">
        <v>5</v>
      </c>
      <c r="B28" s="20" t="s">
        <v>50</v>
      </c>
      <c r="C28" s="20" t="s">
        <v>26</v>
      </c>
      <c r="D28" s="25">
        <v>15.6</v>
      </c>
      <c r="E28" s="20"/>
      <c r="F28" s="20">
        <v>12</v>
      </c>
      <c r="G28" s="25">
        <v>35</v>
      </c>
      <c r="H28" s="24"/>
      <c r="I28" s="24">
        <f>SUM(D28*F28)</f>
        <v>187.2</v>
      </c>
      <c r="J28" s="24">
        <f t="shared" si="3"/>
        <v>546</v>
      </c>
      <c r="K28" s="24">
        <f t="shared" si="4"/>
        <v>733.2</v>
      </c>
      <c r="L28" s="26" t="s">
        <v>51</v>
      </c>
    </row>
    <row r="29" spans="1:12" s="2" customFormat="1" ht="45" customHeight="1">
      <c r="A29" s="20">
        <v>6</v>
      </c>
      <c r="B29" s="20" t="s">
        <v>52</v>
      </c>
      <c r="C29" s="20" t="s">
        <v>26</v>
      </c>
      <c r="D29" s="25">
        <v>2.8</v>
      </c>
      <c r="E29" s="20"/>
      <c r="F29" s="20">
        <v>18</v>
      </c>
      <c r="G29" s="20">
        <v>30</v>
      </c>
      <c r="H29" s="24"/>
      <c r="I29" s="24">
        <f>SUM(D29*F29)</f>
        <v>50.4</v>
      </c>
      <c r="J29" s="24">
        <f t="shared" si="3"/>
        <v>84</v>
      </c>
      <c r="K29" s="24">
        <f t="shared" si="4"/>
        <v>134.4</v>
      </c>
      <c r="L29" s="26" t="s">
        <v>29</v>
      </c>
    </row>
    <row r="30" spans="1:12" ht="14.25">
      <c r="A30" s="20"/>
      <c r="B30" s="22" t="s">
        <v>37</v>
      </c>
      <c r="C30" s="20"/>
      <c r="D30" s="20"/>
      <c r="E30" s="20"/>
      <c r="F30" s="20"/>
      <c r="G30" s="20"/>
      <c r="H30" s="27">
        <f>SUM(H24:H29)</f>
        <v>576</v>
      </c>
      <c r="I30" s="27">
        <f>SUM(I24:I29)</f>
        <v>252.6</v>
      </c>
      <c r="J30" s="27">
        <f>SUM(J24:J29)</f>
        <v>1014</v>
      </c>
      <c r="K30" s="27">
        <f>SUM(K24:K29)</f>
        <v>1842.6000000000001</v>
      </c>
      <c r="L30" s="22"/>
    </row>
    <row r="31" spans="1:12" ht="14.25">
      <c r="A31" s="22" t="s">
        <v>58</v>
      </c>
      <c r="B31" s="46" t="s">
        <v>59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2" s="3" customFormat="1" ht="19.5" customHeight="1">
      <c r="A32" s="20">
        <v>1</v>
      </c>
      <c r="B32" s="20" t="s">
        <v>60</v>
      </c>
      <c r="C32" s="20" t="s">
        <v>61</v>
      </c>
      <c r="D32" s="20">
        <v>1.96</v>
      </c>
      <c r="E32" s="20">
        <v>85</v>
      </c>
      <c r="F32" s="20">
        <v>10</v>
      </c>
      <c r="G32" s="20">
        <v>30</v>
      </c>
      <c r="H32" s="24">
        <f>SUM(E32*D32)</f>
        <v>166.6</v>
      </c>
      <c r="I32" s="24">
        <f>SUM(D32*F32)</f>
        <v>19.6</v>
      </c>
      <c r="J32" s="24">
        <f>SUM(G32*D32)</f>
        <v>58.8</v>
      </c>
      <c r="K32" s="24">
        <f>SUM(H32:J32)</f>
        <v>245</v>
      </c>
      <c r="L32" s="23" t="s">
        <v>62</v>
      </c>
    </row>
    <row r="33" spans="1:12" ht="57">
      <c r="A33" s="20">
        <v>2</v>
      </c>
      <c r="B33" s="20" t="s">
        <v>63</v>
      </c>
      <c r="C33" s="20" t="s">
        <v>26</v>
      </c>
      <c r="D33" s="20">
        <f>(2.61*2.65-2)*3.5</f>
        <v>17.207749999999997</v>
      </c>
      <c r="E33" s="20">
        <v>70</v>
      </c>
      <c r="F33" s="20">
        <v>5</v>
      </c>
      <c r="G33" s="20">
        <v>73</v>
      </c>
      <c r="H33" s="24">
        <f>SUM(E33*D33)</f>
        <v>1204.5424999999998</v>
      </c>
      <c r="I33" s="24">
        <f>SUM(D33*F33)</f>
        <v>86.03875</v>
      </c>
      <c r="J33" s="24">
        <f>SUM(G33*D33)</f>
        <v>1256.16575</v>
      </c>
      <c r="K33" s="24">
        <f>SUM(H33:J33)</f>
        <v>2546.7469999999994</v>
      </c>
      <c r="L33" s="26" t="s">
        <v>64</v>
      </c>
    </row>
    <row r="34" spans="1:12" ht="28.5" customHeight="1">
      <c r="A34" s="20">
        <v>3</v>
      </c>
      <c r="B34" s="20" t="s">
        <v>35</v>
      </c>
      <c r="C34" s="20" t="s">
        <v>26</v>
      </c>
      <c r="D34" s="25">
        <f>15*2.65*1.05+12.6</f>
        <v>54.337500000000006</v>
      </c>
      <c r="E34" s="20">
        <v>10</v>
      </c>
      <c r="F34" s="20">
        <v>3</v>
      </c>
      <c r="G34" s="20">
        <v>12</v>
      </c>
      <c r="H34" s="24">
        <f>SUM(E34*D34)</f>
        <v>543.375</v>
      </c>
      <c r="I34" s="24">
        <f>SUM(D34*F34)</f>
        <v>163.01250000000002</v>
      </c>
      <c r="J34" s="24">
        <f>SUM(G34*D34)</f>
        <v>652.0500000000001</v>
      </c>
      <c r="K34" s="24">
        <f>SUM(H34:J34)</f>
        <v>1358.4375</v>
      </c>
      <c r="L34" s="26" t="s">
        <v>36</v>
      </c>
    </row>
    <row r="35" spans="1:12" ht="14.25">
      <c r="A35" s="20"/>
      <c r="B35" s="22" t="s">
        <v>37</v>
      </c>
      <c r="C35" s="20"/>
      <c r="D35" s="20"/>
      <c r="E35" s="20"/>
      <c r="F35" s="20"/>
      <c r="G35" s="20"/>
      <c r="H35" s="27">
        <f>SUM(H32:H34)</f>
        <v>1914.5174999999997</v>
      </c>
      <c r="I35" s="27">
        <f>SUM(I32:I34)</f>
        <v>268.65125</v>
      </c>
      <c r="J35" s="27">
        <f>SUM(J32:J34)</f>
        <v>1967.01575</v>
      </c>
      <c r="K35" s="27">
        <f>SUM(K32:K34)</f>
        <v>4150.184499999999</v>
      </c>
      <c r="L35" s="23"/>
    </row>
    <row r="36" spans="1:12" ht="14.25">
      <c r="A36" s="22" t="s">
        <v>65</v>
      </c>
      <c r="B36" s="46" t="s">
        <v>66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1:12" s="3" customFormat="1" ht="14.25">
      <c r="A37" s="20">
        <v>1</v>
      </c>
      <c r="B37" s="20" t="s">
        <v>67</v>
      </c>
      <c r="C37" s="20" t="s">
        <v>61</v>
      </c>
      <c r="D37" s="20">
        <v>1.46</v>
      </c>
      <c r="E37" s="20">
        <f>65*3</f>
        <v>195</v>
      </c>
      <c r="F37" s="20">
        <v>30</v>
      </c>
      <c r="G37" s="20">
        <v>30</v>
      </c>
      <c r="H37" s="24">
        <f>SUM(E37*D37)</f>
        <v>284.7</v>
      </c>
      <c r="I37" s="24">
        <f>SUM(D37*F37)</f>
        <v>43.8</v>
      </c>
      <c r="J37" s="24">
        <f>SUM(G37*D37)</f>
        <v>43.8</v>
      </c>
      <c r="K37" s="24">
        <f>SUM(H37:J37)</f>
        <v>372.3</v>
      </c>
      <c r="L37" s="23" t="s">
        <v>62</v>
      </c>
    </row>
    <row r="38" spans="1:12" ht="33.75" customHeight="1">
      <c r="A38" s="20">
        <v>2</v>
      </c>
      <c r="B38" s="20" t="s">
        <v>35</v>
      </c>
      <c r="C38" s="20" t="s">
        <v>26</v>
      </c>
      <c r="D38" s="25">
        <f>13*2.7*1.05+11</f>
        <v>47.855000000000004</v>
      </c>
      <c r="E38" s="20">
        <v>10</v>
      </c>
      <c r="F38" s="20">
        <v>3</v>
      </c>
      <c r="G38" s="20">
        <v>12</v>
      </c>
      <c r="H38" s="24">
        <f>SUM(E38*D38)</f>
        <v>478.55000000000007</v>
      </c>
      <c r="I38" s="24">
        <f>SUM(D38*F38)</f>
        <v>143.565</v>
      </c>
      <c r="J38" s="24">
        <f>SUM(G38*D38)</f>
        <v>574.26</v>
      </c>
      <c r="K38" s="24">
        <f>SUM(H38:J38)</f>
        <v>1196.375</v>
      </c>
      <c r="L38" s="26" t="s">
        <v>36</v>
      </c>
    </row>
    <row r="39" spans="1:12" ht="57">
      <c r="A39" s="20">
        <v>3</v>
      </c>
      <c r="B39" s="20" t="s">
        <v>63</v>
      </c>
      <c r="C39" s="20" t="s">
        <v>26</v>
      </c>
      <c r="D39" s="20">
        <f>(1.86*2.65-2)*3.5</f>
        <v>10.2515</v>
      </c>
      <c r="E39" s="20">
        <v>70</v>
      </c>
      <c r="F39" s="20">
        <v>5</v>
      </c>
      <c r="G39" s="20">
        <v>73</v>
      </c>
      <c r="H39" s="24">
        <f>SUM(E39*D39)</f>
        <v>717.605</v>
      </c>
      <c r="I39" s="24">
        <f>SUM(D39*F39)</f>
        <v>51.2575</v>
      </c>
      <c r="J39" s="24">
        <f>SUM(G39*D39)</f>
        <v>748.3595</v>
      </c>
      <c r="K39" s="24">
        <f>SUM(H39:J39)</f>
        <v>1517.2220000000002</v>
      </c>
      <c r="L39" s="26" t="s">
        <v>64</v>
      </c>
    </row>
    <row r="40" spans="1:12" ht="14.25">
      <c r="A40" s="20"/>
      <c r="B40" s="22" t="s">
        <v>37</v>
      </c>
      <c r="C40" s="20"/>
      <c r="D40" s="20"/>
      <c r="E40" s="20"/>
      <c r="F40" s="20"/>
      <c r="G40" s="20"/>
      <c r="H40" s="27">
        <f>SUM(H37:H39)</f>
        <v>1480.855</v>
      </c>
      <c r="I40" s="27">
        <f>SUM(I37:I39)</f>
        <v>238.6225</v>
      </c>
      <c r="J40" s="27">
        <f>SUM(J37:J39)</f>
        <v>1366.4195</v>
      </c>
      <c r="K40" s="27">
        <f>SUM(K37:K39)</f>
        <v>3085.897</v>
      </c>
      <c r="L40" s="23"/>
    </row>
    <row r="41" spans="1:12" ht="14.25">
      <c r="A41" s="22" t="s">
        <v>68</v>
      </c>
      <c r="B41" s="46" t="s">
        <v>69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12" ht="45" customHeight="1">
      <c r="A42" s="20">
        <v>1</v>
      </c>
      <c r="B42" s="20" t="s">
        <v>70</v>
      </c>
      <c r="C42" s="20" t="s">
        <v>26</v>
      </c>
      <c r="D42" s="25">
        <v>4.6</v>
      </c>
      <c r="E42" s="20"/>
      <c r="F42" s="20">
        <v>18</v>
      </c>
      <c r="G42" s="20">
        <v>30</v>
      </c>
      <c r="H42" s="24">
        <f>SUM(E42*D42)</f>
        <v>0</v>
      </c>
      <c r="I42" s="24">
        <f>SUM(D42*F42)</f>
        <v>82.8</v>
      </c>
      <c r="J42" s="24">
        <f>SUM(G42*D42)</f>
        <v>138</v>
      </c>
      <c r="K42" s="24">
        <f>SUM(I42:J42,H42)</f>
        <v>220.8</v>
      </c>
      <c r="L42" s="26" t="s">
        <v>29</v>
      </c>
    </row>
    <row r="43" spans="1:12" ht="45" customHeight="1">
      <c r="A43" s="20">
        <v>2</v>
      </c>
      <c r="B43" s="20" t="s">
        <v>71</v>
      </c>
      <c r="C43" s="20" t="s">
        <v>26</v>
      </c>
      <c r="D43" s="25">
        <v>13.95</v>
      </c>
      <c r="E43" s="20"/>
      <c r="F43" s="20">
        <v>12</v>
      </c>
      <c r="G43" s="20">
        <v>35</v>
      </c>
      <c r="H43" s="24">
        <f>SUM(E43*D43)</f>
        <v>0</v>
      </c>
      <c r="I43" s="24">
        <f>SUM(D43*F43)</f>
        <v>167.39999999999998</v>
      </c>
      <c r="J43" s="24">
        <f>SUM(G43*D43)</f>
        <v>488.25</v>
      </c>
      <c r="K43" s="24">
        <f>SUM(I43:J43,H43)</f>
        <v>655.65</v>
      </c>
      <c r="L43" s="26" t="s">
        <v>51</v>
      </c>
    </row>
    <row r="44" spans="1:12" ht="14.25" customHeight="1">
      <c r="A44" s="20">
        <v>3</v>
      </c>
      <c r="B44" s="20" t="s">
        <v>35</v>
      </c>
      <c r="C44" s="20" t="s">
        <v>26</v>
      </c>
      <c r="D44" s="25">
        <v>6.6</v>
      </c>
      <c r="E44" s="20">
        <v>10</v>
      </c>
      <c r="F44" s="20">
        <v>3</v>
      </c>
      <c r="G44" s="20">
        <v>12</v>
      </c>
      <c r="H44" s="24">
        <f>SUM(E44*D44)</f>
        <v>66</v>
      </c>
      <c r="I44" s="24">
        <f>SUM(D44*F44)</f>
        <v>19.799999999999997</v>
      </c>
      <c r="J44" s="24">
        <f>SUM(G44*D44)</f>
        <v>79.19999999999999</v>
      </c>
      <c r="K44" s="24">
        <f>SUM(I44:J44,H44)</f>
        <v>165</v>
      </c>
      <c r="L44" s="26" t="s">
        <v>72</v>
      </c>
    </row>
    <row r="45" spans="1:12" ht="14.25">
      <c r="A45" s="20">
        <v>4</v>
      </c>
      <c r="B45" s="20" t="s">
        <v>73</v>
      </c>
      <c r="C45" s="20" t="s">
        <v>31</v>
      </c>
      <c r="D45" s="25">
        <v>1</v>
      </c>
      <c r="E45" s="20">
        <v>90</v>
      </c>
      <c r="F45" s="20">
        <v>10</v>
      </c>
      <c r="G45" s="20">
        <v>50</v>
      </c>
      <c r="H45" s="24">
        <f>SUM(E45*D45)</f>
        <v>90</v>
      </c>
      <c r="I45" s="24">
        <f>SUM(F45*D45)</f>
        <v>10</v>
      </c>
      <c r="J45" s="24">
        <f>SUM(G45*D45)</f>
        <v>50</v>
      </c>
      <c r="K45" s="21">
        <f>SUM(I45:J45,H45)</f>
        <v>150</v>
      </c>
      <c r="L45" s="20" t="s">
        <v>74</v>
      </c>
    </row>
    <row r="46" spans="1:12" ht="14.25">
      <c r="A46" s="20"/>
      <c r="B46" s="22" t="s">
        <v>37</v>
      </c>
      <c r="C46" s="20"/>
      <c r="D46" s="20"/>
      <c r="E46" s="20"/>
      <c r="F46" s="20"/>
      <c r="G46" s="20"/>
      <c r="H46" s="27">
        <f>SUM(H42:H45)</f>
        <v>156</v>
      </c>
      <c r="I46" s="27">
        <f>SUM(I42:I45)</f>
        <v>280</v>
      </c>
      <c r="J46" s="27">
        <f>SUM(J42:J45)</f>
        <v>755.45</v>
      </c>
      <c r="K46" s="24">
        <f>SUM(I46:J46,H46)</f>
        <v>1191.45</v>
      </c>
      <c r="L46" s="22"/>
    </row>
    <row r="47" spans="1:12" ht="14.25">
      <c r="A47" s="22" t="s">
        <v>75</v>
      </c>
      <c r="B47" s="46" t="s">
        <v>76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1:12" ht="14.25">
      <c r="A48" s="20">
        <v>1</v>
      </c>
      <c r="B48" s="20" t="s">
        <v>77</v>
      </c>
      <c r="C48" s="20" t="s">
        <v>61</v>
      </c>
      <c r="D48" s="25">
        <v>60</v>
      </c>
      <c r="E48" s="20">
        <v>25</v>
      </c>
      <c r="F48" s="20"/>
      <c r="G48" s="20">
        <v>10</v>
      </c>
      <c r="H48" s="24">
        <f aca="true" t="shared" si="5" ref="H48:H62">SUM(E48*D48)</f>
        <v>1500</v>
      </c>
      <c r="I48" s="24">
        <f aca="true" t="shared" si="6" ref="I48:I62">SUM(D48*F48)</f>
        <v>0</v>
      </c>
      <c r="J48" s="24">
        <f aca="true" t="shared" si="7" ref="J48:J62">SUM(G48*D48)</f>
        <v>600</v>
      </c>
      <c r="K48" s="24">
        <f aca="true" t="shared" si="8" ref="K48:K62">SUM(I48:J48,H48)</f>
        <v>2100</v>
      </c>
      <c r="L48" s="20" t="s">
        <v>78</v>
      </c>
    </row>
    <row r="49" spans="1:12" ht="14.25">
      <c r="A49" s="20">
        <v>2</v>
      </c>
      <c r="B49" s="20" t="s">
        <v>79</v>
      </c>
      <c r="C49" s="20" t="s">
        <v>61</v>
      </c>
      <c r="D49" s="25">
        <v>240</v>
      </c>
      <c r="E49" s="20">
        <v>2</v>
      </c>
      <c r="F49" s="20"/>
      <c r="G49" s="20">
        <v>1.5</v>
      </c>
      <c r="H49" s="24">
        <f t="shared" si="5"/>
        <v>480</v>
      </c>
      <c r="I49" s="24">
        <f t="shared" si="6"/>
        <v>0</v>
      </c>
      <c r="J49" s="24">
        <f t="shared" si="7"/>
        <v>360</v>
      </c>
      <c r="K49" s="24">
        <f t="shared" si="8"/>
        <v>840</v>
      </c>
      <c r="L49" s="20" t="s">
        <v>80</v>
      </c>
    </row>
    <row r="50" spans="1:12" ht="14.25">
      <c r="A50" s="20">
        <v>3</v>
      </c>
      <c r="B50" s="20" t="s">
        <v>81</v>
      </c>
      <c r="C50" s="20" t="s">
        <v>61</v>
      </c>
      <c r="D50" s="25">
        <v>240</v>
      </c>
      <c r="E50" s="20">
        <v>3</v>
      </c>
      <c r="F50" s="20"/>
      <c r="G50" s="20">
        <v>1.5</v>
      </c>
      <c r="H50" s="24">
        <f t="shared" si="5"/>
        <v>720</v>
      </c>
      <c r="I50" s="24">
        <f t="shared" si="6"/>
        <v>0</v>
      </c>
      <c r="J50" s="24">
        <f t="shared" si="7"/>
        <v>360</v>
      </c>
      <c r="K50" s="24">
        <f t="shared" si="8"/>
        <v>1080</v>
      </c>
      <c r="L50" s="20" t="s">
        <v>80</v>
      </c>
    </row>
    <row r="51" spans="1:12" ht="14.25">
      <c r="A51" s="20">
        <v>4</v>
      </c>
      <c r="B51" s="20" t="s">
        <v>82</v>
      </c>
      <c r="C51" s="20" t="s">
        <v>61</v>
      </c>
      <c r="D51" s="25">
        <v>36</v>
      </c>
      <c r="E51" s="20">
        <v>0.7</v>
      </c>
      <c r="F51" s="20"/>
      <c r="G51" s="20">
        <v>1.5</v>
      </c>
      <c r="H51" s="24">
        <f t="shared" si="5"/>
        <v>25.2</v>
      </c>
      <c r="I51" s="24">
        <f t="shared" si="6"/>
        <v>0</v>
      </c>
      <c r="J51" s="24">
        <f t="shared" si="7"/>
        <v>54</v>
      </c>
      <c r="K51" s="24">
        <f t="shared" si="8"/>
        <v>79.2</v>
      </c>
      <c r="L51" s="20" t="s">
        <v>83</v>
      </c>
    </row>
    <row r="52" spans="1:12" ht="14.25">
      <c r="A52" s="20">
        <v>5</v>
      </c>
      <c r="B52" s="20" t="s">
        <v>84</v>
      </c>
      <c r="C52" s="20" t="s">
        <v>61</v>
      </c>
      <c r="D52" s="25">
        <v>36</v>
      </c>
      <c r="E52" s="20">
        <v>2.5</v>
      </c>
      <c r="F52" s="20"/>
      <c r="G52" s="20">
        <v>1.5</v>
      </c>
      <c r="H52" s="24">
        <f t="shared" si="5"/>
        <v>90</v>
      </c>
      <c r="I52" s="24">
        <f t="shared" si="6"/>
        <v>0</v>
      </c>
      <c r="J52" s="24">
        <f t="shared" si="7"/>
        <v>54</v>
      </c>
      <c r="K52" s="24">
        <f t="shared" si="8"/>
        <v>144</v>
      </c>
      <c r="L52" s="33" t="s">
        <v>85</v>
      </c>
    </row>
    <row r="53" spans="1:12" ht="14.25">
      <c r="A53" s="20">
        <v>6</v>
      </c>
      <c r="B53" s="20" t="s">
        <v>86</v>
      </c>
      <c r="C53" s="20" t="s">
        <v>61</v>
      </c>
      <c r="D53" s="25">
        <v>36</v>
      </c>
      <c r="E53" s="20">
        <v>1</v>
      </c>
      <c r="F53" s="20"/>
      <c r="G53" s="20">
        <v>1.5</v>
      </c>
      <c r="H53" s="24">
        <f t="shared" si="5"/>
        <v>36</v>
      </c>
      <c r="I53" s="24">
        <f t="shared" si="6"/>
        <v>0</v>
      </c>
      <c r="J53" s="24">
        <f t="shared" si="7"/>
        <v>54</v>
      </c>
      <c r="K53" s="24">
        <f t="shared" si="8"/>
        <v>90</v>
      </c>
      <c r="L53" s="33" t="s">
        <v>87</v>
      </c>
    </row>
    <row r="54" spans="1:12" ht="14.25">
      <c r="A54" s="20">
        <v>7</v>
      </c>
      <c r="B54" s="20" t="s">
        <v>88</v>
      </c>
      <c r="C54" s="20" t="s">
        <v>61</v>
      </c>
      <c r="D54" s="25">
        <v>70</v>
      </c>
      <c r="E54" s="20">
        <v>1</v>
      </c>
      <c r="F54" s="20"/>
      <c r="G54" s="20">
        <v>2</v>
      </c>
      <c r="H54" s="24">
        <f t="shared" si="5"/>
        <v>70</v>
      </c>
      <c r="I54" s="24">
        <f t="shared" si="6"/>
        <v>0</v>
      </c>
      <c r="J54" s="24">
        <f t="shared" si="7"/>
        <v>140</v>
      </c>
      <c r="K54" s="24">
        <f t="shared" si="8"/>
        <v>210</v>
      </c>
      <c r="L54" s="20" t="s">
        <v>89</v>
      </c>
    </row>
    <row r="55" spans="1:12" s="3" customFormat="1" ht="14.25">
      <c r="A55" s="20">
        <v>8</v>
      </c>
      <c r="B55" s="20" t="s">
        <v>90</v>
      </c>
      <c r="C55" s="20" t="s">
        <v>91</v>
      </c>
      <c r="D55" s="25">
        <v>20</v>
      </c>
      <c r="E55" s="20">
        <v>1</v>
      </c>
      <c r="F55" s="20"/>
      <c r="G55" s="20">
        <v>3</v>
      </c>
      <c r="H55" s="24">
        <f t="shared" si="5"/>
        <v>20</v>
      </c>
      <c r="I55" s="24">
        <f t="shared" si="6"/>
        <v>0</v>
      </c>
      <c r="J55" s="24">
        <f t="shared" si="7"/>
        <v>60</v>
      </c>
      <c r="K55" s="24">
        <f t="shared" si="8"/>
        <v>80</v>
      </c>
      <c r="L55" s="20" t="s">
        <v>92</v>
      </c>
    </row>
    <row r="56" spans="1:12" s="3" customFormat="1" ht="14.25">
      <c r="A56" s="20">
        <v>9</v>
      </c>
      <c r="B56" s="20" t="s">
        <v>93</v>
      </c>
      <c r="C56" s="20" t="s">
        <v>91</v>
      </c>
      <c r="D56" s="25">
        <v>55</v>
      </c>
      <c r="E56" s="20"/>
      <c r="F56" s="20"/>
      <c r="G56" s="20">
        <v>5</v>
      </c>
      <c r="H56" s="24">
        <f t="shared" si="5"/>
        <v>0</v>
      </c>
      <c r="I56" s="24">
        <f t="shared" si="6"/>
        <v>0</v>
      </c>
      <c r="J56" s="24">
        <f t="shared" si="7"/>
        <v>275</v>
      </c>
      <c r="K56" s="24">
        <f t="shared" si="8"/>
        <v>275</v>
      </c>
      <c r="L56" s="20" t="s">
        <v>94</v>
      </c>
    </row>
    <row r="57" spans="1:12" s="3" customFormat="1" ht="14.25">
      <c r="A57" s="20">
        <v>10</v>
      </c>
      <c r="B57" s="20" t="s">
        <v>95</v>
      </c>
      <c r="C57" s="20" t="s">
        <v>31</v>
      </c>
      <c r="D57" s="25">
        <v>19</v>
      </c>
      <c r="E57" s="20"/>
      <c r="F57" s="20"/>
      <c r="G57" s="20">
        <v>10</v>
      </c>
      <c r="H57" s="24">
        <f t="shared" si="5"/>
        <v>0</v>
      </c>
      <c r="I57" s="24">
        <f t="shared" si="6"/>
        <v>0</v>
      </c>
      <c r="J57" s="24">
        <f t="shared" si="7"/>
        <v>190</v>
      </c>
      <c r="K57" s="24">
        <f t="shared" si="8"/>
        <v>190</v>
      </c>
      <c r="L57" s="33" t="s">
        <v>96</v>
      </c>
    </row>
    <row r="58" spans="1:12" s="3" customFormat="1" ht="14.25">
      <c r="A58" s="20">
        <v>11</v>
      </c>
      <c r="B58" s="20" t="s">
        <v>95</v>
      </c>
      <c r="C58" s="20" t="s">
        <v>31</v>
      </c>
      <c r="D58" s="25">
        <v>3</v>
      </c>
      <c r="E58" s="20"/>
      <c r="F58" s="20"/>
      <c r="G58" s="20">
        <v>20</v>
      </c>
      <c r="H58" s="24">
        <f t="shared" si="5"/>
        <v>0</v>
      </c>
      <c r="I58" s="24">
        <f t="shared" si="6"/>
        <v>0</v>
      </c>
      <c r="J58" s="24">
        <f t="shared" si="7"/>
        <v>60</v>
      </c>
      <c r="K58" s="24">
        <f t="shared" si="8"/>
        <v>60</v>
      </c>
      <c r="L58" s="33" t="s">
        <v>97</v>
      </c>
    </row>
    <row r="59" spans="1:12" s="3" customFormat="1" ht="14.25">
      <c r="A59" s="20">
        <v>12</v>
      </c>
      <c r="B59" s="20" t="s">
        <v>95</v>
      </c>
      <c r="C59" s="20" t="s">
        <v>31</v>
      </c>
      <c r="D59" s="25">
        <v>4</v>
      </c>
      <c r="E59" s="20"/>
      <c r="F59" s="20"/>
      <c r="G59" s="20">
        <v>80</v>
      </c>
      <c r="H59" s="24">
        <f t="shared" si="5"/>
        <v>0</v>
      </c>
      <c r="I59" s="24">
        <f t="shared" si="6"/>
        <v>0</v>
      </c>
      <c r="J59" s="24">
        <f t="shared" si="7"/>
        <v>320</v>
      </c>
      <c r="K59" s="24">
        <f t="shared" si="8"/>
        <v>320</v>
      </c>
      <c r="L59" s="33" t="s">
        <v>98</v>
      </c>
    </row>
    <row r="60" spans="1:12" s="3" customFormat="1" ht="14.25">
      <c r="A60" s="20">
        <v>13</v>
      </c>
      <c r="B60" s="20" t="s">
        <v>99</v>
      </c>
      <c r="C60" s="20" t="s">
        <v>31</v>
      </c>
      <c r="D60" s="25">
        <v>1</v>
      </c>
      <c r="E60" s="20"/>
      <c r="F60" s="20"/>
      <c r="G60" s="20">
        <v>100</v>
      </c>
      <c r="H60" s="24">
        <f t="shared" si="5"/>
        <v>0</v>
      </c>
      <c r="I60" s="24">
        <f t="shared" si="6"/>
        <v>0</v>
      </c>
      <c r="J60" s="24">
        <f t="shared" si="7"/>
        <v>100</v>
      </c>
      <c r="K60" s="24">
        <f t="shared" si="8"/>
        <v>100</v>
      </c>
      <c r="L60" s="33"/>
    </row>
    <row r="61" spans="1:12" s="3" customFormat="1" ht="14.25">
      <c r="A61" s="20">
        <v>14</v>
      </c>
      <c r="B61" s="20" t="s">
        <v>100</v>
      </c>
      <c r="C61" s="20" t="s">
        <v>31</v>
      </c>
      <c r="D61" s="25">
        <v>1</v>
      </c>
      <c r="E61" s="20"/>
      <c r="F61" s="20"/>
      <c r="G61" s="20">
        <v>200</v>
      </c>
      <c r="H61" s="24">
        <f t="shared" si="5"/>
        <v>0</v>
      </c>
      <c r="I61" s="24">
        <f t="shared" si="6"/>
        <v>0</v>
      </c>
      <c r="J61" s="24">
        <f t="shared" si="7"/>
        <v>200</v>
      </c>
      <c r="K61" s="24">
        <f t="shared" si="8"/>
        <v>200</v>
      </c>
      <c r="L61" s="33"/>
    </row>
    <row r="62" spans="1:12" ht="14.25">
      <c r="A62" s="20">
        <v>15</v>
      </c>
      <c r="B62" s="20" t="s">
        <v>101</v>
      </c>
      <c r="C62" s="20" t="s">
        <v>61</v>
      </c>
      <c r="D62" s="25">
        <v>35</v>
      </c>
      <c r="E62" s="20"/>
      <c r="F62" s="20"/>
      <c r="G62" s="20">
        <v>12</v>
      </c>
      <c r="H62" s="24">
        <f t="shared" si="5"/>
        <v>0</v>
      </c>
      <c r="I62" s="24">
        <f t="shared" si="6"/>
        <v>0</v>
      </c>
      <c r="J62" s="24">
        <f t="shared" si="7"/>
        <v>420</v>
      </c>
      <c r="K62" s="24">
        <f t="shared" si="8"/>
        <v>420</v>
      </c>
      <c r="L62" s="20" t="s">
        <v>102</v>
      </c>
    </row>
    <row r="63" spans="1:12" ht="14.25">
      <c r="A63" s="22"/>
      <c r="B63" s="22" t="s">
        <v>37</v>
      </c>
      <c r="C63" s="20"/>
      <c r="D63" s="25"/>
      <c r="E63" s="20"/>
      <c r="F63" s="20"/>
      <c r="G63" s="20"/>
      <c r="H63" s="27">
        <f>SUM(H48:H62)</f>
        <v>2941.2</v>
      </c>
      <c r="I63" s="27">
        <f>SUM(I48:I62)</f>
        <v>0</v>
      </c>
      <c r="J63" s="27">
        <f>SUM(J48:J62)</f>
        <v>3247</v>
      </c>
      <c r="K63" s="27">
        <f>SUM(K48:K62)</f>
        <v>6188.2</v>
      </c>
      <c r="L63" s="22"/>
    </row>
    <row r="64" spans="1:12" s="4" customFormat="1" ht="14.25">
      <c r="A64" s="22"/>
      <c r="B64" s="22" t="s">
        <v>103</v>
      </c>
      <c r="C64" s="20"/>
      <c r="D64" s="25"/>
      <c r="E64" s="20"/>
      <c r="F64" s="20"/>
      <c r="G64" s="20"/>
      <c r="H64" s="32">
        <f>H63+H46+H30+H22+H14+H40+H35</f>
        <v>9557.5725</v>
      </c>
      <c r="I64" s="32">
        <f>I63+I46+I30+I22+I14+I40+I35</f>
        <v>2536.21015</v>
      </c>
      <c r="J64" s="32">
        <f>J63+J46+J30+J22+J14+J40+J35</f>
        <v>12603.57925</v>
      </c>
      <c r="K64" s="32">
        <f>K63+K46+K30+K22+K14+K40+K35</f>
        <v>24697.3619</v>
      </c>
      <c r="L64" s="20" t="s">
        <v>103</v>
      </c>
    </row>
    <row r="65" spans="1:12" s="5" customFormat="1" ht="14.25">
      <c r="A65" s="22"/>
      <c r="B65" s="22" t="s">
        <v>104</v>
      </c>
      <c r="C65" s="48">
        <v>0.08</v>
      </c>
      <c r="D65" s="49"/>
      <c r="E65" s="20"/>
      <c r="F65" s="20"/>
      <c r="G65" s="20"/>
      <c r="H65" s="21"/>
      <c r="I65" s="21"/>
      <c r="J65" s="27"/>
      <c r="K65" s="27">
        <f>K64*0.08</f>
        <v>1975.788952</v>
      </c>
      <c r="L65" s="20" t="s">
        <v>105</v>
      </c>
    </row>
    <row r="66" spans="1:12" s="5" customFormat="1" ht="14.25">
      <c r="A66" s="22"/>
      <c r="B66" s="22" t="s">
        <v>106</v>
      </c>
      <c r="C66" s="48">
        <v>0.17</v>
      </c>
      <c r="D66" s="49"/>
      <c r="E66" s="20"/>
      <c r="F66" s="20"/>
      <c r="G66" s="20"/>
      <c r="H66" s="21"/>
      <c r="I66" s="21"/>
      <c r="J66" s="21"/>
      <c r="K66" s="27">
        <f>K64*0.17</f>
        <v>4198.551523</v>
      </c>
      <c r="L66" s="20" t="s">
        <v>107</v>
      </c>
    </row>
    <row r="67" spans="1:12" s="5" customFormat="1" ht="14.25">
      <c r="A67" s="22"/>
      <c r="B67" s="22" t="s">
        <v>108</v>
      </c>
      <c r="C67" s="48"/>
      <c r="D67" s="48"/>
      <c r="E67" s="48"/>
      <c r="F67" s="48"/>
      <c r="G67" s="48"/>
      <c r="H67" s="48"/>
      <c r="I67" s="48"/>
      <c r="J67" s="48"/>
      <c r="K67" s="50"/>
      <c r="L67" s="48"/>
    </row>
    <row r="68" spans="1:12" ht="16.5" customHeight="1">
      <c r="A68" s="20">
        <v>1</v>
      </c>
      <c r="B68" s="20" t="s">
        <v>109</v>
      </c>
      <c r="C68" s="20" t="s">
        <v>31</v>
      </c>
      <c r="D68" s="13">
        <v>1</v>
      </c>
      <c r="E68" s="20"/>
      <c r="F68" s="20"/>
      <c r="G68" s="20">
        <v>350</v>
      </c>
      <c r="H68" s="24"/>
      <c r="I68" s="24"/>
      <c r="J68" s="24">
        <f>SUM(G68*D68)</f>
        <v>350</v>
      </c>
      <c r="K68" s="24">
        <f>SUM(I68:J68,H68)</f>
        <v>350</v>
      </c>
      <c r="L68" s="20"/>
    </row>
    <row r="69" spans="1:12" ht="16.5" customHeight="1">
      <c r="A69" s="20">
        <v>2</v>
      </c>
      <c r="B69" s="20" t="s">
        <v>110</v>
      </c>
      <c r="C69" s="20" t="s">
        <v>31</v>
      </c>
      <c r="D69" s="13">
        <v>1</v>
      </c>
      <c r="E69" s="20"/>
      <c r="F69" s="20">
        <v>70</v>
      </c>
      <c r="G69" s="20">
        <v>300</v>
      </c>
      <c r="H69" s="24"/>
      <c r="I69" s="24">
        <f>SUM(D69*F69)</f>
        <v>70</v>
      </c>
      <c r="J69" s="24">
        <f>SUM(G69*D69)</f>
        <v>300</v>
      </c>
      <c r="K69" s="24">
        <f>SUM(I69:J69,H69)</f>
        <v>370</v>
      </c>
      <c r="L69" s="20" t="s">
        <v>111</v>
      </c>
    </row>
    <row r="70" spans="1:12" s="3" customFormat="1" ht="16.5" customHeight="1">
      <c r="A70" s="20">
        <v>3</v>
      </c>
      <c r="B70" s="20" t="s">
        <v>112</v>
      </c>
      <c r="C70" s="20" t="s">
        <v>31</v>
      </c>
      <c r="D70" s="25">
        <v>1</v>
      </c>
      <c r="E70" s="20">
        <v>800</v>
      </c>
      <c r="F70" s="20"/>
      <c r="G70" s="20"/>
      <c r="H70" s="24">
        <f>SUM(E70*D70)</f>
        <v>800</v>
      </c>
      <c r="I70" s="24">
        <f>SUM(D70*F70)</f>
        <v>0</v>
      </c>
      <c r="J70" s="24"/>
      <c r="K70" s="24">
        <f>SUM(I70:J70,H70)</f>
        <v>800</v>
      </c>
      <c r="L70" s="20"/>
    </row>
    <row r="71" spans="1:12" ht="16.5" customHeight="1">
      <c r="A71" s="20">
        <v>4</v>
      </c>
      <c r="B71" s="20" t="s">
        <v>113</v>
      </c>
      <c r="C71" s="20" t="s">
        <v>114</v>
      </c>
      <c r="D71" s="13">
        <v>5</v>
      </c>
      <c r="E71" s="20">
        <v>20</v>
      </c>
      <c r="F71" s="20"/>
      <c r="G71" s="20"/>
      <c r="H71" s="24">
        <f>SUM(E71*D71)</f>
        <v>100</v>
      </c>
      <c r="I71" s="24">
        <f>SUM(D71*F71)</f>
        <v>0</v>
      </c>
      <c r="J71" s="24"/>
      <c r="K71" s="24">
        <f>SUM(I71:J71,H71)</f>
        <v>100</v>
      </c>
      <c r="L71" s="20" t="s">
        <v>115</v>
      </c>
    </row>
    <row r="72" spans="1:12" ht="14.25">
      <c r="A72" s="22"/>
      <c r="B72" s="22" t="s">
        <v>37</v>
      </c>
      <c r="C72" s="20"/>
      <c r="D72" s="25"/>
      <c r="E72" s="20"/>
      <c r="F72" s="20"/>
      <c r="G72" s="20"/>
      <c r="H72" s="27">
        <f>SUM(H68:H71)</f>
        <v>900</v>
      </c>
      <c r="I72" s="27">
        <f>SUM(I68:I71)</f>
        <v>70</v>
      </c>
      <c r="J72" s="27">
        <f>SUM(J68:J71)</f>
        <v>650</v>
      </c>
      <c r="K72" s="27">
        <f>SUM(K68:K71)</f>
        <v>1620</v>
      </c>
      <c r="L72" s="22"/>
    </row>
    <row r="73" spans="1:12" ht="16.5" customHeight="1">
      <c r="A73" s="22"/>
      <c r="B73" s="22" t="s">
        <v>116</v>
      </c>
      <c r="C73" s="20"/>
      <c r="D73" s="25"/>
      <c r="E73" s="20"/>
      <c r="F73" s="20"/>
      <c r="G73" s="20"/>
      <c r="H73" s="27"/>
      <c r="I73" s="27"/>
      <c r="J73" s="27"/>
      <c r="K73" s="27">
        <f>K64+K72+K65+K66</f>
        <v>32491.702375</v>
      </c>
      <c r="L73" s="30" t="s">
        <v>117</v>
      </c>
    </row>
    <row r="74" spans="1:12" ht="14.25">
      <c r="A74" s="20">
        <v>1</v>
      </c>
      <c r="B74" s="22" t="s">
        <v>118</v>
      </c>
      <c r="C74" s="48">
        <v>0.0341</v>
      </c>
      <c r="D74" s="47"/>
      <c r="E74" s="20"/>
      <c r="F74" s="20"/>
      <c r="G74" s="20"/>
      <c r="H74" s="21"/>
      <c r="I74" s="21"/>
      <c r="J74" s="21"/>
      <c r="K74" s="27">
        <f>K73*0.0341</f>
        <v>1107.9670509875</v>
      </c>
      <c r="L74" s="22" t="s">
        <v>119</v>
      </c>
    </row>
    <row r="75" spans="1:12" ht="14.25">
      <c r="A75" s="20">
        <v>2</v>
      </c>
      <c r="B75" s="22" t="s">
        <v>120</v>
      </c>
      <c r="C75" s="22"/>
      <c r="D75" s="31"/>
      <c r="E75" s="22"/>
      <c r="F75" s="22"/>
      <c r="G75" s="22"/>
      <c r="H75" s="27"/>
      <c r="I75" s="27"/>
      <c r="J75" s="27"/>
      <c r="K75" s="27">
        <f>K73+K74</f>
        <v>33599.6694259875</v>
      </c>
      <c r="L75" s="22" t="s">
        <v>121</v>
      </c>
    </row>
    <row r="76" spans="1:12" ht="14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</row>
    <row r="77" spans="1:12" ht="14.25">
      <c r="A77" s="51" t="s">
        <v>122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</row>
    <row r="78" spans="1:12" ht="14.25">
      <c r="A78" s="52" t="s">
        <v>123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1:12" ht="14.25">
      <c r="A79" s="53" t="s">
        <v>124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</row>
    <row r="80" spans="1:12" ht="14.25">
      <c r="A80" s="53" t="s">
        <v>125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</row>
    <row r="81" spans="1:12" ht="14.25">
      <c r="A81" s="53" t="s">
        <v>126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</row>
    <row r="82" spans="1:12" ht="14.25" customHeight="1">
      <c r="A82" s="53" t="s">
        <v>127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</row>
    <row r="83" spans="1:12" ht="14.25">
      <c r="A83" s="53" t="s">
        <v>128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</row>
    <row r="84" spans="1:11" ht="14.25">
      <c r="A84" s="6"/>
      <c r="B84" s="7" t="s">
        <v>129</v>
      </c>
      <c r="C84" s="7"/>
      <c r="D84" s="6"/>
      <c r="E84" s="8"/>
      <c r="F84" s="8"/>
      <c r="G84" s="8"/>
      <c r="H84" s="15"/>
      <c r="I84" s="19" t="s">
        <v>130</v>
      </c>
      <c r="J84" s="4"/>
      <c r="K84" s="9"/>
    </row>
    <row r="85" spans="1:12" ht="14.25">
      <c r="A85" s="10"/>
      <c r="B85" s="54" t="s">
        <v>131</v>
      </c>
      <c r="C85" s="54"/>
      <c r="D85" s="54"/>
      <c r="E85" s="11"/>
      <c r="F85" s="11"/>
      <c r="G85" s="12"/>
      <c r="H85" s="16"/>
      <c r="I85" s="51" t="s">
        <v>132</v>
      </c>
      <c r="J85" s="51"/>
      <c r="K85" s="51"/>
      <c r="L85" s="51"/>
    </row>
    <row r="86" spans="1:12" ht="14.25">
      <c r="A86" s="55"/>
      <c r="B86" s="56"/>
      <c r="C86" s="55"/>
      <c r="D86" s="55"/>
      <c r="E86" s="57"/>
      <c r="F86" s="57"/>
      <c r="G86" s="57"/>
      <c r="H86" s="57"/>
      <c r="I86" s="55"/>
      <c r="J86" s="55"/>
      <c r="K86" s="55"/>
      <c r="L86" s="55"/>
    </row>
    <row r="87" spans="1:11" ht="14.25">
      <c r="A87" s="4"/>
      <c r="B87" s="4"/>
      <c r="C87" s="4"/>
      <c r="D87" s="4"/>
      <c r="E87" s="4"/>
      <c r="F87" s="4"/>
      <c r="G87" s="4"/>
      <c r="H87" s="17"/>
      <c r="I87" s="17"/>
      <c r="J87" s="4"/>
      <c r="K87" s="4"/>
    </row>
    <row r="88" spans="1:12" ht="14.25">
      <c r="A88" s="41" t="s">
        <v>133</v>
      </c>
      <c r="B88" s="37"/>
      <c r="C88" s="38"/>
      <c r="D88" s="38"/>
      <c r="E88" s="38"/>
      <c r="F88" s="38"/>
      <c r="G88" s="38"/>
      <c r="H88" s="39"/>
      <c r="I88" s="39"/>
      <c r="J88" s="38"/>
      <c r="K88" s="38"/>
      <c r="L88" s="40"/>
    </row>
    <row r="89" spans="1:12" s="2" customFormat="1" ht="16.5" customHeight="1">
      <c r="A89" s="20">
        <v>1</v>
      </c>
      <c r="B89" s="20" t="s">
        <v>134</v>
      </c>
      <c r="C89" s="20" t="s">
        <v>26</v>
      </c>
      <c r="D89" s="25">
        <f>16.8*1.06</f>
        <v>17.808000000000003</v>
      </c>
      <c r="E89" s="20">
        <v>48</v>
      </c>
      <c r="F89" s="20"/>
      <c r="G89" s="20"/>
      <c r="H89" s="24">
        <f aca="true" t="shared" si="9" ref="H89:H115">SUM(E89*D89)</f>
        <v>854.7840000000001</v>
      </c>
      <c r="I89" s="24"/>
      <c r="J89" s="24"/>
      <c r="K89" s="24">
        <f aca="true" t="shared" si="10" ref="K89:K97">SUM(I89:J89,H89)</f>
        <v>854.7840000000001</v>
      </c>
      <c r="L89" s="20" t="s">
        <v>135</v>
      </c>
    </row>
    <row r="90" spans="1:12" s="2" customFormat="1" ht="16.5" customHeight="1">
      <c r="A90" s="20">
        <v>2</v>
      </c>
      <c r="B90" s="20" t="s">
        <v>136</v>
      </c>
      <c r="C90" s="20" t="s">
        <v>26</v>
      </c>
      <c r="D90" s="25">
        <f>3*1.06</f>
        <v>3.18</v>
      </c>
      <c r="E90" s="20">
        <v>45</v>
      </c>
      <c r="F90" s="20"/>
      <c r="G90" s="20"/>
      <c r="H90" s="24">
        <f t="shared" si="9"/>
        <v>143.1</v>
      </c>
      <c r="I90" s="24"/>
      <c r="J90" s="24"/>
      <c r="K90" s="24">
        <f t="shared" si="10"/>
        <v>143.1</v>
      </c>
      <c r="L90" s="20" t="s">
        <v>137</v>
      </c>
    </row>
    <row r="91" spans="1:12" ht="16.5" customHeight="1">
      <c r="A91" s="20">
        <v>3</v>
      </c>
      <c r="B91" s="20" t="s">
        <v>138</v>
      </c>
      <c r="C91" s="20" t="s">
        <v>26</v>
      </c>
      <c r="D91" s="25">
        <f>15.6*1.06</f>
        <v>16.536</v>
      </c>
      <c r="E91" s="20">
        <v>48</v>
      </c>
      <c r="F91" s="20"/>
      <c r="G91" s="20"/>
      <c r="H91" s="24">
        <f t="shared" si="9"/>
        <v>793.7280000000001</v>
      </c>
      <c r="I91" s="24"/>
      <c r="J91" s="24"/>
      <c r="K91" s="24">
        <f t="shared" si="10"/>
        <v>793.7280000000001</v>
      </c>
      <c r="L91" s="20" t="s">
        <v>135</v>
      </c>
    </row>
    <row r="92" spans="1:12" s="2" customFormat="1" ht="16.5" customHeight="1">
      <c r="A92" s="20">
        <v>4</v>
      </c>
      <c r="B92" s="20" t="s">
        <v>139</v>
      </c>
      <c r="C92" s="20" t="s">
        <v>26</v>
      </c>
      <c r="D92" s="25">
        <v>3.1</v>
      </c>
      <c r="E92" s="20">
        <v>45</v>
      </c>
      <c r="F92" s="20"/>
      <c r="G92" s="20"/>
      <c r="H92" s="24">
        <f t="shared" si="9"/>
        <v>139.5</v>
      </c>
      <c r="I92" s="24"/>
      <c r="J92" s="24"/>
      <c r="K92" s="24">
        <f t="shared" si="10"/>
        <v>139.5</v>
      </c>
      <c r="L92" s="20" t="s">
        <v>137</v>
      </c>
    </row>
    <row r="93" spans="1:12" ht="16.5" customHeight="1">
      <c r="A93" s="20">
        <v>5</v>
      </c>
      <c r="B93" s="20" t="s">
        <v>70</v>
      </c>
      <c r="C93" s="20" t="s">
        <v>26</v>
      </c>
      <c r="D93" s="25">
        <f>4.6*1.06</f>
        <v>4.8759999999999994</v>
      </c>
      <c r="E93" s="20">
        <v>45</v>
      </c>
      <c r="F93" s="20"/>
      <c r="G93" s="20"/>
      <c r="H93" s="24">
        <f t="shared" si="9"/>
        <v>219.42</v>
      </c>
      <c r="I93" s="24"/>
      <c r="J93" s="24"/>
      <c r="K93" s="24">
        <f t="shared" si="10"/>
        <v>219.42</v>
      </c>
      <c r="L93" s="20" t="s">
        <v>140</v>
      </c>
    </row>
    <row r="94" spans="1:12" ht="16.5" customHeight="1">
      <c r="A94" s="20">
        <v>6</v>
      </c>
      <c r="B94" s="20" t="s">
        <v>71</v>
      </c>
      <c r="C94" s="20" t="s">
        <v>26</v>
      </c>
      <c r="D94" s="25">
        <f>13.6*1.06</f>
        <v>14.416</v>
      </c>
      <c r="E94" s="20">
        <v>48</v>
      </c>
      <c r="F94" s="20"/>
      <c r="G94" s="20"/>
      <c r="H94" s="24">
        <f t="shared" si="9"/>
        <v>691.9680000000001</v>
      </c>
      <c r="I94" s="24"/>
      <c r="J94" s="24"/>
      <c r="K94" s="24">
        <f t="shared" si="10"/>
        <v>691.9680000000001</v>
      </c>
      <c r="L94" s="20" t="s">
        <v>135</v>
      </c>
    </row>
    <row r="95" spans="1:12" s="2" customFormat="1" ht="16.5" customHeight="1">
      <c r="A95" s="20">
        <v>7</v>
      </c>
      <c r="B95" s="20" t="s">
        <v>28</v>
      </c>
      <c r="C95" s="20" t="s">
        <v>26</v>
      </c>
      <c r="D95" s="25">
        <f>(28.33)*1.06</f>
        <v>30.029799999999998</v>
      </c>
      <c r="E95" s="20">
        <v>78</v>
      </c>
      <c r="F95" s="20"/>
      <c r="G95" s="20"/>
      <c r="H95" s="24">
        <f t="shared" si="9"/>
        <v>2342.3244</v>
      </c>
      <c r="I95" s="24"/>
      <c r="J95" s="24"/>
      <c r="K95" s="24">
        <f t="shared" si="10"/>
        <v>2342.3244</v>
      </c>
      <c r="L95" s="20" t="s">
        <v>141</v>
      </c>
    </row>
    <row r="96" spans="1:12" s="3" customFormat="1" ht="16.5" customHeight="1">
      <c r="A96" s="20">
        <v>8</v>
      </c>
      <c r="B96" s="20" t="s">
        <v>142</v>
      </c>
      <c r="C96" s="20" t="s">
        <v>26</v>
      </c>
      <c r="D96" s="25">
        <f>3.36*3.97*1.05</f>
        <v>14.006160000000001</v>
      </c>
      <c r="E96" s="20">
        <v>160</v>
      </c>
      <c r="F96" s="20">
        <v>38</v>
      </c>
      <c r="G96" s="20"/>
      <c r="H96" s="24">
        <f t="shared" si="9"/>
        <v>2240.9856</v>
      </c>
      <c r="I96" s="24">
        <f aca="true" t="shared" si="11" ref="I96:I115">SUM(D96*F96)</f>
        <v>532.2340800000001</v>
      </c>
      <c r="J96" s="24"/>
      <c r="K96" s="24">
        <f t="shared" si="10"/>
        <v>2773.21968</v>
      </c>
      <c r="L96" s="20" t="s">
        <v>143</v>
      </c>
    </row>
    <row r="97" spans="1:12" s="3" customFormat="1" ht="16.5" customHeight="1">
      <c r="A97" s="20">
        <v>9</v>
      </c>
      <c r="B97" s="20" t="s">
        <v>144</v>
      </c>
      <c r="C97" s="20" t="s">
        <v>26</v>
      </c>
      <c r="D97" s="25">
        <f>3.05*2.45*1.05</f>
        <v>7.846125000000001</v>
      </c>
      <c r="E97" s="20">
        <v>160</v>
      </c>
      <c r="F97" s="20">
        <v>38</v>
      </c>
      <c r="G97" s="20"/>
      <c r="H97" s="24">
        <f t="shared" si="9"/>
        <v>1255.38</v>
      </c>
      <c r="I97" s="24">
        <f t="shared" si="11"/>
        <v>298.15275</v>
      </c>
      <c r="J97" s="24"/>
      <c r="K97" s="24">
        <f t="shared" si="10"/>
        <v>1553.53275</v>
      </c>
      <c r="L97" s="20" t="s">
        <v>143</v>
      </c>
    </row>
    <row r="98" spans="1:12" s="1" customFormat="1" ht="14.25">
      <c r="A98" s="20">
        <v>10</v>
      </c>
      <c r="B98" s="20" t="s">
        <v>145</v>
      </c>
      <c r="C98" s="20" t="s">
        <v>61</v>
      </c>
      <c r="D98" s="25">
        <f>(7.73+5.03)*2-4.5</f>
        <v>21.020000000000003</v>
      </c>
      <c r="E98" s="20">
        <v>10</v>
      </c>
      <c r="F98" s="20"/>
      <c r="G98" s="20">
        <v>3</v>
      </c>
      <c r="H98" s="24">
        <f t="shared" si="9"/>
        <v>210.20000000000005</v>
      </c>
      <c r="I98" s="24">
        <f t="shared" si="11"/>
        <v>0</v>
      </c>
      <c r="J98" s="24">
        <f aca="true" t="shared" si="12" ref="J98:J115">SUM(G98*D98)</f>
        <v>63.06000000000001</v>
      </c>
      <c r="K98" s="24">
        <f aca="true" t="shared" si="13" ref="K98:K105">SUM(H98:J98)</f>
        <v>273.26000000000005</v>
      </c>
      <c r="L98" s="23" t="s">
        <v>146</v>
      </c>
    </row>
    <row r="99" spans="1:12" ht="14.25">
      <c r="A99" s="20">
        <v>11</v>
      </c>
      <c r="B99" s="20" t="s">
        <v>147</v>
      </c>
      <c r="C99" s="20" t="s">
        <v>61</v>
      </c>
      <c r="D99" s="25">
        <v>14</v>
      </c>
      <c r="E99" s="20">
        <v>10</v>
      </c>
      <c r="F99" s="20"/>
      <c r="G99" s="20">
        <v>3</v>
      </c>
      <c r="H99" s="24">
        <f t="shared" si="9"/>
        <v>140</v>
      </c>
      <c r="I99" s="24">
        <f t="shared" si="11"/>
        <v>0</v>
      </c>
      <c r="J99" s="24">
        <f t="shared" si="12"/>
        <v>42</v>
      </c>
      <c r="K99" s="24">
        <f t="shared" si="13"/>
        <v>182</v>
      </c>
      <c r="L99" s="23" t="s">
        <v>146</v>
      </c>
    </row>
    <row r="100" spans="1:12" ht="14.25">
      <c r="A100" s="20">
        <v>12</v>
      </c>
      <c r="B100" s="20" t="s">
        <v>148</v>
      </c>
      <c r="C100" s="20" t="s">
        <v>61</v>
      </c>
      <c r="D100" s="25">
        <v>12</v>
      </c>
      <c r="E100" s="20">
        <v>10</v>
      </c>
      <c r="F100" s="20"/>
      <c r="G100" s="20">
        <v>3</v>
      </c>
      <c r="H100" s="24">
        <f t="shared" si="9"/>
        <v>120</v>
      </c>
      <c r="I100" s="24">
        <f t="shared" si="11"/>
        <v>0</v>
      </c>
      <c r="J100" s="24">
        <f t="shared" si="12"/>
        <v>36</v>
      </c>
      <c r="K100" s="24">
        <f t="shared" si="13"/>
        <v>156</v>
      </c>
      <c r="L100" s="23" t="s">
        <v>146</v>
      </c>
    </row>
    <row r="101" spans="1:12" ht="14.25">
      <c r="A101" s="20">
        <v>13</v>
      </c>
      <c r="B101" s="23" t="s">
        <v>149</v>
      </c>
      <c r="C101" s="20" t="s">
        <v>61</v>
      </c>
      <c r="D101" s="23">
        <v>5</v>
      </c>
      <c r="E101" s="35">
        <v>90</v>
      </c>
      <c r="F101" s="35"/>
      <c r="G101" s="34"/>
      <c r="H101" s="24">
        <f t="shared" si="9"/>
        <v>450</v>
      </c>
      <c r="I101" s="24">
        <f t="shared" si="11"/>
        <v>0</v>
      </c>
      <c r="J101" s="24">
        <f t="shared" si="12"/>
        <v>0</v>
      </c>
      <c r="K101" s="24">
        <f t="shared" si="13"/>
        <v>450</v>
      </c>
      <c r="L101" s="26" t="s">
        <v>150</v>
      </c>
    </row>
    <row r="102" spans="1:12" ht="14.25">
      <c r="A102" s="20">
        <v>14</v>
      </c>
      <c r="B102" s="23" t="s">
        <v>151</v>
      </c>
      <c r="C102" s="20" t="s">
        <v>61</v>
      </c>
      <c r="D102" s="23">
        <v>6.2</v>
      </c>
      <c r="E102" s="35">
        <v>90</v>
      </c>
      <c r="F102" s="35"/>
      <c r="G102" s="34"/>
      <c r="H102" s="24">
        <f t="shared" si="9"/>
        <v>558</v>
      </c>
      <c r="I102" s="24">
        <f t="shared" si="11"/>
        <v>0</v>
      </c>
      <c r="J102" s="24">
        <f t="shared" si="12"/>
        <v>0</v>
      </c>
      <c r="K102" s="24">
        <f t="shared" si="13"/>
        <v>558</v>
      </c>
      <c r="L102" s="26" t="s">
        <v>150</v>
      </c>
    </row>
    <row r="103" spans="1:12" ht="57">
      <c r="A103" s="20">
        <v>15</v>
      </c>
      <c r="B103" s="23" t="s">
        <v>152</v>
      </c>
      <c r="C103" s="20" t="s">
        <v>153</v>
      </c>
      <c r="D103" s="23">
        <v>4</v>
      </c>
      <c r="E103" s="23">
        <v>1100</v>
      </c>
      <c r="F103" s="23"/>
      <c r="G103" s="23"/>
      <c r="H103" s="24">
        <f t="shared" si="9"/>
        <v>4400</v>
      </c>
      <c r="I103" s="24">
        <f t="shared" si="11"/>
        <v>0</v>
      </c>
      <c r="J103" s="24">
        <f t="shared" si="12"/>
        <v>0</v>
      </c>
      <c r="K103" s="24">
        <f t="shared" si="13"/>
        <v>4400</v>
      </c>
      <c r="L103" s="26" t="s">
        <v>154</v>
      </c>
    </row>
    <row r="104" spans="1:12" ht="14.25">
      <c r="A104" s="20">
        <v>16</v>
      </c>
      <c r="B104" s="23" t="s">
        <v>155</v>
      </c>
      <c r="C104" s="20" t="s">
        <v>61</v>
      </c>
      <c r="D104" s="23">
        <v>4.2</v>
      </c>
      <c r="E104" s="23">
        <v>90</v>
      </c>
      <c r="F104" s="23"/>
      <c r="G104" s="23"/>
      <c r="H104" s="24">
        <f t="shared" si="9"/>
        <v>378</v>
      </c>
      <c r="I104" s="24">
        <f t="shared" si="11"/>
        <v>0</v>
      </c>
      <c r="J104" s="24">
        <f t="shared" si="12"/>
        <v>0</v>
      </c>
      <c r="K104" s="24">
        <f t="shared" si="13"/>
        <v>378</v>
      </c>
      <c r="L104" s="26" t="s">
        <v>150</v>
      </c>
    </row>
    <row r="105" spans="1:12" ht="14.25">
      <c r="A105" s="20">
        <v>17</v>
      </c>
      <c r="B105" s="23" t="s">
        <v>156</v>
      </c>
      <c r="C105" s="20" t="s">
        <v>61</v>
      </c>
      <c r="D105" s="23">
        <v>6</v>
      </c>
      <c r="E105" s="23">
        <v>155</v>
      </c>
      <c r="F105" s="23"/>
      <c r="G105" s="23"/>
      <c r="H105" s="24">
        <f t="shared" si="9"/>
        <v>930</v>
      </c>
      <c r="I105" s="24">
        <f t="shared" si="11"/>
        <v>0</v>
      </c>
      <c r="J105" s="24">
        <f t="shared" si="12"/>
        <v>0</v>
      </c>
      <c r="K105" s="24">
        <f t="shared" si="13"/>
        <v>930</v>
      </c>
      <c r="L105" s="26" t="s">
        <v>150</v>
      </c>
    </row>
    <row r="106" spans="1:12" ht="14.25">
      <c r="A106" s="20">
        <v>18</v>
      </c>
      <c r="B106" s="20" t="s">
        <v>157</v>
      </c>
      <c r="C106" s="20" t="s">
        <v>61</v>
      </c>
      <c r="D106" s="25">
        <v>3.5</v>
      </c>
      <c r="E106" s="28">
        <f>450*0.6</f>
        <v>270</v>
      </c>
      <c r="F106" s="28"/>
      <c r="G106" s="28"/>
      <c r="H106" s="29">
        <f t="shared" si="9"/>
        <v>945</v>
      </c>
      <c r="I106" s="29">
        <f t="shared" si="11"/>
        <v>0</v>
      </c>
      <c r="J106" s="29">
        <f t="shared" si="12"/>
        <v>0</v>
      </c>
      <c r="K106" s="29">
        <f aca="true" t="shared" si="14" ref="K106:K115">I106+J106+H106</f>
        <v>945</v>
      </c>
      <c r="L106" s="20" t="s">
        <v>158</v>
      </c>
    </row>
    <row r="107" spans="1:12" ht="14.25">
      <c r="A107" s="20">
        <v>19</v>
      </c>
      <c r="B107" s="20" t="s">
        <v>159</v>
      </c>
      <c r="C107" s="20" t="s">
        <v>61</v>
      </c>
      <c r="D107" s="25">
        <v>2</v>
      </c>
      <c r="E107" s="28">
        <f>450*0.4</f>
        <v>180</v>
      </c>
      <c r="F107" s="28"/>
      <c r="G107" s="28"/>
      <c r="H107" s="29">
        <f t="shared" si="9"/>
        <v>360</v>
      </c>
      <c r="I107" s="29">
        <f t="shared" si="11"/>
        <v>0</v>
      </c>
      <c r="J107" s="29">
        <f t="shared" si="12"/>
        <v>0</v>
      </c>
      <c r="K107" s="29">
        <f t="shared" si="14"/>
        <v>360</v>
      </c>
      <c r="L107" s="20" t="s">
        <v>158</v>
      </c>
    </row>
    <row r="108" spans="1:12" ht="14.25">
      <c r="A108" s="20">
        <v>20</v>
      </c>
      <c r="B108" s="20" t="s">
        <v>160</v>
      </c>
      <c r="C108" s="20" t="s">
        <v>61</v>
      </c>
      <c r="D108" s="25">
        <v>3.5</v>
      </c>
      <c r="E108" s="20">
        <v>220</v>
      </c>
      <c r="F108" s="20"/>
      <c r="G108" s="20"/>
      <c r="H108" s="29">
        <f t="shared" si="9"/>
        <v>770</v>
      </c>
      <c r="I108" s="29">
        <f t="shared" si="11"/>
        <v>0</v>
      </c>
      <c r="J108" s="29">
        <f t="shared" si="12"/>
        <v>0</v>
      </c>
      <c r="K108" s="29">
        <f t="shared" si="14"/>
        <v>770</v>
      </c>
      <c r="L108" s="20" t="s">
        <v>161</v>
      </c>
    </row>
    <row r="109" spans="1:12" s="2" customFormat="1" ht="14.25">
      <c r="A109" s="20">
        <v>21</v>
      </c>
      <c r="B109" s="20" t="s">
        <v>162</v>
      </c>
      <c r="C109" s="20" t="s">
        <v>61</v>
      </c>
      <c r="D109" s="25">
        <f>D106+D107</f>
        <v>5.5</v>
      </c>
      <c r="E109" s="20">
        <v>360</v>
      </c>
      <c r="F109" s="20"/>
      <c r="G109" s="20"/>
      <c r="H109" s="29">
        <f t="shared" si="9"/>
        <v>1980</v>
      </c>
      <c r="I109" s="29">
        <f t="shared" si="11"/>
        <v>0</v>
      </c>
      <c r="J109" s="29">
        <f t="shared" si="12"/>
        <v>0</v>
      </c>
      <c r="K109" s="29">
        <f t="shared" si="14"/>
        <v>1980</v>
      </c>
      <c r="L109" s="20" t="s">
        <v>163</v>
      </c>
    </row>
    <row r="110" spans="1:12" ht="14.25">
      <c r="A110" s="20">
        <v>22</v>
      </c>
      <c r="B110" s="20" t="s">
        <v>164</v>
      </c>
      <c r="C110" s="20" t="s">
        <v>26</v>
      </c>
      <c r="D110" s="20">
        <f>(3.06*0.6)</f>
        <v>1.8359999999999999</v>
      </c>
      <c r="E110" s="20">
        <v>200</v>
      </c>
      <c r="F110" s="20">
        <v>30</v>
      </c>
      <c r="G110" s="20"/>
      <c r="H110" s="29">
        <f t="shared" si="9"/>
        <v>367.2</v>
      </c>
      <c r="I110" s="29">
        <f t="shared" si="11"/>
        <v>55.08</v>
      </c>
      <c r="J110" s="29">
        <f t="shared" si="12"/>
        <v>0</v>
      </c>
      <c r="K110" s="29">
        <f t="shared" si="14"/>
        <v>422.28</v>
      </c>
      <c r="L110" s="20" t="s">
        <v>165</v>
      </c>
    </row>
    <row r="111" spans="1:12" ht="14.25">
      <c r="A111" s="20">
        <v>23</v>
      </c>
      <c r="B111" s="23" t="s">
        <v>166</v>
      </c>
      <c r="C111" s="20" t="s">
        <v>26</v>
      </c>
      <c r="D111" s="23">
        <v>4</v>
      </c>
      <c r="E111" s="23">
        <v>180</v>
      </c>
      <c r="F111" s="23"/>
      <c r="G111" s="23"/>
      <c r="H111" s="29">
        <f t="shared" si="9"/>
        <v>720</v>
      </c>
      <c r="I111" s="29">
        <f t="shared" si="11"/>
        <v>0</v>
      </c>
      <c r="J111" s="29">
        <f t="shared" si="12"/>
        <v>0</v>
      </c>
      <c r="K111" s="29">
        <f t="shared" si="14"/>
        <v>720</v>
      </c>
      <c r="L111" s="23" t="s">
        <v>167</v>
      </c>
    </row>
    <row r="112" spans="1:12" ht="14.25">
      <c r="A112" s="20">
        <v>24</v>
      </c>
      <c r="B112" s="20" t="s">
        <v>168</v>
      </c>
      <c r="C112" s="20" t="s">
        <v>26</v>
      </c>
      <c r="D112" s="20">
        <f>(2.6*0.6)</f>
        <v>1.56</v>
      </c>
      <c r="E112" s="20">
        <v>200</v>
      </c>
      <c r="F112" s="20">
        <v>30</v>
      </c>
      <c r="G112" s="20"/>
      <c r="H112" s="29">
        <f t="shared" si="9"/>
        <v>312</v>
      </c>
      <c r="I112" s="29">
        <f t="shared" si="11"/>
        <v>46.800000000000004</v>
      </c>
      <c r="J112" s="29">
        <f t="shared" si="12"/>
        <v>0</v>
      </c>
      <c r="K112" s="29">
        <f t="shared" si="14"/>
        <v>358.8</v>
      </c>
      <c r="L112" s="20" t="s">
        <v>165</v>
      </c>
    </row>
    <row r="113" spans="1:12" ht="14.25">
      <c r="A113" s="20">
        <v>25</v>
      </c>
      <c r="B113" s="23" t="s">
        <v>166</v>
      </c>
      <c r="C113" s="20" t="s">
        <v>26</v>
      </c>
      <c r="D113" s="23">
        <v>3.6</v>
      </c>
      <c r="E113" s="23">
        <v>180</v>
      </c>
      <c r="F113" s="23"/>
      <c r="G113" s="23"/>
      <c r="H113" s="29">
        <f t="shared" si="9"/>
        <v>648</v>
      </c>
      <c r="I113" s="29">
        <f t="shared" si="11"/>
        <v>0</v>
      </c>
      <c r="J113" s="29">
        <f t="shared" si="12"/>
        <v>0</v>
      </c>
      <c r="K113" s="29">
        <f t="shared" si="14"/>
        <v>648</v>
      </c>
      <c r="L113" s="23" t="s">
        <v>167</v>
      </c>
    </row>
    <row r="114" spans="1:12" s="4" customFormat="1" ht="14.25">
      <c r="A114" s="20">
        <v>26</v>
      </c>
      <c r="B114" s="14" t="s">
        <v>169</v>
      </c>
      <c r="C114" s="14" t="s">
        <v>26</v>
      </c>
      <c r="D114" s="36">
        <v>1.6</v>
      </c>
      <c r="E114" s="14">
        <v>365</v>
      </c>
      <c r="F114" s="14">
        <v>15</v>
      </c>
      <c r="G114" s="14">
        <v>80</v>
      </c>
      <c r="H114" s="29">
        <f t="shared" si="9"/>
        <v>584</v>
      </c>
      <c r="I114" s="29">
        <f t="shared" si="11"/>
        <v>24</v>
      </c>
      <c r="J114" s="29">
        <f t="shared" si="12"/>
        <v>128</v>
      </c>
      <c r="K114" s="29">
        <f t="shared" si="14"/>
        <v>736</v>
      </c>
      <c r="L114" s="14" t="s">
        <v>170</v>
      </c>
    </row>
    <row r="115" spans="1:12" ht="13.5" customHeight="1">
      <c r="A115" s="20">
        <v>27</v>
      </c>
      <c r="B115" s="23" t="s">
        <v>171</v>
      </c>
      <c r="C115" s="20" t="s">
        <v>26</v>
      </c>
      <c r="D115" s="23">
        <v>3.2</v>
      </c>
      <c r="E115" s="23">
        <v>180</v>
      </c>
      <c r="F115" s="23"/>
      <c r="G115" s="23"/>
      <c r="H115" s="29">
        <f t="shared" si="9"/>
        <v>576</v>
      </c>
      <c r="I115" s="29">
        <f t="shared" si="11"/>
        <v>0</v>
      </c>
      <c r="J115" s="29">
        <f t="shared" si="12"/>
        <v>0</v>
      </c>
      <c r="K115" s="29">
        <f t="shared" si="14"/>
        <v>576</v>
      </c>
      <c r="L115" s="23" t="s">
        <v>167</v>
      </c>
    </row>
    <row r="116" spans="1:12" ht="14.25">
      <c r="A116" s="22"/>
      <c r="B116" s="22" t="s">
        <v>37</v>
      </c>
      <c r="C116" s="20"/>
      <c r="D116" s="25"/>
      <c r="E116" s="20"/>
      <c r="F116" s="20"/>
      <c r="G116" s="20"/>
      <c r="H116" s="27">
        <f>SUM(H89:H115)</f>
        <v>23129.59</v>
      </c>
      <c r="I116" s="27">
        <f>SUM(I89:I115)</f>
        <v>956.2668300000001</v>
      </c>
      <c r="J116" s="27">
        <f>SUM(J89:J115)</f>
        <v>269.06</v>
      </c>
      <c r="K116" s="27">
        <f>SUM(K89:K115)</f>
        <v>24354.91683</v>
      </c>
      <c r="L116" s="22"/>
    </row>
  </sheetData>
  <mergeCells count="40">
    <mergeCell ref="A6:A7"/>
    <mergeCell ref="B6:B7"/>
    <mergeCell ref="C6:C7"/>
    <mergeCell ref="D6:D7"/>
    <mergeCell ref="A83:L83"/>
    <mergeCell ref="B85:D85"/>
    <mergeCell ref="I85:L85"/>
    <mergeCell ref="A86:L86"/>
    <mergeCell ref="A79:L79"/>
    <mergeCell ref="A80:L80"/>
    <mergeCell ref="A81:L81"/>
    <mergeCell ref="A82:L82"/>
    <mergeCell ref="C74:D74"/>
    <mergeCell ref="A76:L76"/>
    <mergeCell ref="A77:L77"/>
    <mergeCell ref="A78:L78"/>
    <mergeCell ref="B47:L47"/>
    <mergeCell ref="C65:D65"/>
    <mergeCell ref="C66:D66"/>
    <mergeCell ref="C67:L67"/>
    <mergeCell ref="B23:L23"/>
    <mergeCell ref="B31:L31"/>
    <mergeCell ref="B36:L36"/>
    <mergeCell ref="B41:L41"/>
    <mergeCell ref="E6:G6"/>
    <mergeCell ref="H6:J6"/>
    <mergeCell ref="B8:L8"/>
    <mergeCell ref="B15:L15"/>
    <mergeCell ref="K6:K7"/>
    <mergeCell ref="L6:L7"/>
    <mergeCell ref="A5:B5"/>
    <mergeCell ref="C5:F5"/>
    <mergeCell ref="H5:I5"/>
    <mergeCell ref="J5:K5"/>
    <mergeCell ref="A2:L2"/>
    <mergeCell ref="A3:L3"/>
    <mergeCell ref="A4:B4"/>
    <mergeCell ref="C4:F4"/>
    <mergeCell ref="H4:I4"/>
    <mergeCell ref="J4:K4"/>
  </mergeCells>
  <printOptions/>
  <pageMargins left="0.4722222222222222" right="0.3145833333333333" top="0.5895833333333333" bottom="0.42986111111111114" header="0.275" footer="0.19652777777777777"/>
  <pageSetup horizontalDpi="300" verticalDpi="300" orientation="landscape" paperSize="9"/>
  <headerFooter alignWithMargins="0">
    <oddFooter xml:space="preserve">&amp;C第&amp;P页 共&amp;N页&amp;R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fitToHeight="65535" fitToWidth="65535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Lenovo</cp:lastModifiedBy>
  <cp:lastPrinted>1899-12-30T00:00:00Z</cp:lastPrinted>
  <dcterms:created xsi:type="dcterms:W3CDTF">2007-09-29T00:29:34Z</dcterms:created>
  <dcterms:modified xsi:type="dcterms:W3CDTF">2011-09-21T03:36:57Z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