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95" activeTab="0"/>
  </bookViews>
  <sheets>
    <sheet name="方案" sheetId="1" r:id="rId1"/>
  </sheets>
  <definedNames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<sst xmlns="http://schemas.openxmlformats.org/spreadsheetml/2006/main" count="327" uniqueCount="164">
  <si>
    <t>北京齐家盛装饰南昌分公司工程报价单</t>
  </si>
  <si>
    <t>京城唯一透明化报价，核算成本才是硬道理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</si>
  <si>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</si>
  <si>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</si>
  <si>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</si>
  <si>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</si>
  <si>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</si>
  <si>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</si>
  <si>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</si>
  <si>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</si>
  <si>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</si>
  <si>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一、一层</t>
  </si>
  <si>
    <t>一、客餐厅及走道</t>
  </si>
  <si>
    <t>墙顶面批灰</t>
  </si>
  <si>
    <t>㎡</t>
  </si>
  <si>
    <t>墙顶面膏灰批荡找平。</t>
  </si>
  <si>
    <t>顶面刷漆</t>
  </si>
  <si>
    <t>批刮多乐士腻子二至三遍，打磨平整。刷底漆一遍，多乐士家丽安净味面漆二遍。(不含特殊处理)</t>
  </si>
  <si>
    <t>墙面刷漆</t>
  </si>
  <si>
    <t>地面找平</t>
  </si>
  <si>
    <t>海螺牌32.5硅酸盐水泥、中砂水泥沙浆找平(厚度不超过40mm)</t>
  </si>
  <si>
    <t>客厅石膏造型吊顶</t>
  </si>
  <si>
    <t>轻钢龙骨，龙牌石膏板造型吊顶。详见施工图（高空作业）</t>
  </si>
  <si>
    <t>小计</t>
  </si>
  <si>
    <t>二、主卧</t>
  </si>
  <si>
    <t>三、小孩房</t>
  </si>
  <si>
    <t>开门洞</t>
  </si>
  <si>
    <t>项</t>
  </si>
  <si>
    <t>人工费，含修补。</t>
  </si>
  <si>
    <t>封门洞</t>
  </si>
  <si>
    <t>红砖封门洞，水泥砂浆抹平。</t>
  </si>
  <si>
    <t>四、客房</t>
  </si>
  <si>
    <t>墙面批灰</t>
  </si>
  <si>
    <t>墙面膏灰批荡找平。</t>
  </si>
  <si>
    <t>石膏板吊平顶</t>
  </si>
  <si>
    <t>轻钢龙骨，龙牌石膏板吊平顶。详见施工图</t>
  </si>
  <si>
    <t>门的处理。</t>
  </si>
  <si>
    <t>拆除门</t>
  </si>
  <si>
    <t>海螺牌32.5硅酸盐水泥、中砂水泥沙浆铺贴。
 规格≥250mm≤800mm　不含找平、拉毛、及地面处理
(主材、勾缝剂业主自购，贴砖厚度不超过40mm)</t>
  </si>
  <si>
    <t>地面铺砖</t>
  </si>
  <si>
    <t>墙面拉毛处理</t>
  </si>
  <si>
    <t>五、阳台</t>
  </si>
  <si>
    <t>铺地砖</t>
  </si>
  <si>
    <t>贴墙砖</t>
  </si>
  <si>
    <t xml:space="preserve">海螺牌32.5硅酸盐水泥、中砂水泥沙浆铺贴。
规格≥200mm*200mm。不含找平、拉毛、及墙面处理。
(主材、勾缝剂业主自购，贴砖厚度不超过40mm) </t>
  </si>
  <si>
    <t>人工费，含修补。（含切割柱子边沿）</t>
  </si>
  <si>
    <t>六、卫生间</t>
  </si>
  <si>
    <t>墙地面做防水</t>
  </si>
  <si>
    <t>雷邦士防水涂料。1.8米高度）</t>
  </si>
  <si>
    <t>地面回填</t>
  </si>
  <si>
    <t>地面回填.水泥砂浆抹平</t>
  </si>
  <si>
    <t>包立管</t>
  </si>
  <si>
    <t>根</t>
  </si>
  <si>
    <t>红砖或轻体砖包管,海螺牌32.5水泥沙浆抹灰（不含表层装饰）</t>
  </si>
  <si>
    <t>七、厨房</t>
  </si>
  <si>
    <t>海螺牌32.5硅酸盐水泥、中砂水泥沙浆铺贴。
 规格≥250mm≤800mm　不含找平、拉毛、及地面处理
(主材、勾缝剂业主自购，贴砖厚度不超过30mm)</t>
  </si>
  <si>
    <t xml:space="preserve">海螺牌32.5硅酸盐水泥、中砂水泥沙浆铺贴。
规格≥200mm*200mm。不含找平、拉毛、及墙面处理。
(主材、勾缝剂业主自购，贴砖厚度不超过30mm) </t>
  </si>
  <si>
    <t>砌墙</t>
  </si>
  <si>
    <t>红砖或轻体砖砌墙,海螺牌32.5水泥沙浆抹灰（不含表层装饰）</t>
  </si>
  <si>
    <t>拆墙</t>
  </si>
  <si>
    <t>二、二层</t>
  </si>
  <si>
    <t>一、主卧</t>
  </si>
  <si>
    <t>海螺牌32.5硅酸盐水泥、中砂水泥沙浆找平</t>
  </si>
  <si>
    <t>二、次卧2</t>
  </si>
  <si>
    <t>砌墙（12墙）</t>
  </si>
  <si>
    <t>红砖砌墙，水泥砂浆抹平。</t>
  </si>
  <si>
    <t>三、过道及储物区</t>
  </si>
  <si>
    <t>墙面刮腻子</t>
  </si>
  <si>
    <t>批刮多乐士腻子二至三遍，</t>
  </si>
  <si>
    <t>三、卫生间</t>
  </si>
  <si>
    <t>雷邦士防水涂料两遍。</t>
  </si>
  <si>
    <t>二楼现浇</t>
  </si>
  <si>
    <t>钢筋混凝土倒现浇</t>
  </si>
  <si>
    <t>楼面100mm厚，Ф10mm板筋、Ф12mm梁筋@120，海螺35水泥混凝土，间距15*20 ,含模板（比例按1：2：3国家标准）</t>
  </si>
  <si>
    <t>倒横梁现浇及柱子</t>
  </si>
  <si>
    <t>m</t>
  </si>
  <si>
    <t>楼面100mm厚，Ф10mm板筋、Ф14mm梁筋@120，海螺35水泥混凝土，含模板</t>
  </si>
  <si>
    <t>四.</t>
  </si>
  <si>
    <t>一层水电改造</t>
  </si>
  <si>
    <t>电路改造，        给水路改造</t>
  </si>
  <si>
    <t>进口皮尔萨PP-R水管系列，包括所有管件材料、打槽、封槽、铺设、安装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（开关面板约65个）</t>
  </si>
  <si>
    <t>一厨两卫排水</t>
  </si>
  <si>
    <t>港丰PVC排水管，接头、配件、安装。水龙头、三角阀、软管等墙外部件由业主自购。（含开槽，安装）</t>
  </si>
  <si>
    <t>成本核算</t>
  </si>
  <si>
    <t>材料</t>
  </si>
  <si>
    <t>六</t>
  </si>
  <si>
    <t>管理费</t>
  </si>
  <si>
    <t>总价*8%</t>
  </si>
  <si>
    <t>120*60*0.08=576（墙、地砖管理费）</t>
  </si>
  <si>
    <t>七</t>
  </si>
  <si>
    <t>毛利润</t>
  </si>
  <si>
    <t>总价*17%</t>
  </si>
  <si>
    <t>八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</si>
  <si>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</si>
  <si>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</si>
  <si>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</si>
  <si>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</si>
  <si>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</si>
  <si>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九</t>
  </si>
  <si>
    <t>总价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</si>
  <si>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</si>
  <si>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</si>
  <si>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</si>
  <si>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</si>
  <si>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</si>
  <si>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</si>
  <si>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</si>
  <si>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</si>
  <si>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</si>
  <si>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</si>
  <si>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物业装修押金一律由业主自己承担。</t>
  </si>
  <si>
    <t>本报价不含税金和物业押金。</t>
  </si>
  <si>
    <t>本报价所有木质工程都含油漆。</t>
  </si>
  <si>
    <t>本报价所有木质工程都不含五金，墙纸，玻璃，外墙窗户，开空调洞。</t>
  </si>
  <si>
    <t xml:space="preserve">               甲方：</t>
  </si>
  <si>
    <t xml:space="preserve">             乙方：</t>
  </si>
  <si>
    <t xml:space="preserve">          2011年   月   日</t>
  </si>
  <si>
    <t xml:space="preserve">        2011年   月   日</t>
  </si>
  <si>
    <t>主材部分（估算）</t>
  </si>
  <si>
    <t>业主自购</t>
  </si>
  <si>
    <r>
      <t>全房开关面板（平均每</t>
    </r>
    <r>
      <rPr>
        <sz val="11"/>
        <color indexed="8"/>
        <rFont val="Times New Roman"/>
        <family val="1"/>
      </rPr>
      <t>10</t>
    </r>
    <r>
      <rPr>
        <sz val="11"/>
        <color indexed="8"/>
        <rFont val="宋体"/>
        <family val="0"/>
      </rPr>
      <t>平方米</t>
    </r>
    <r>
      <rPr>
        <sz val="11"/>
        <color indexed="8"/>
        <rFont val="Times New Roman"/>
        <family val="1"/>
      </rPr>
      <t>4.5</t>
    </r>
    <r>
      <rPr>
        <sz val="11"/>
        <color indexed="8"/>
        <rFont val="宋体"/>
        <family val="0"/>
      </rPr>
      <t>个）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宋体"/>
        <family val="0"/>
      </rPr>
      <t>（国标</t>
    </r>
    <r>
      <rPr>
        <sz val="11"/>
        <color indexed="8"/>
        <rFont val="Times New Roman"/>
        <family val="1"/>
      </rPr>
      <t>86</t>
    </r>
    <r>
      <rPr>
        <sz val="11"/>
        <color indexed="8"/>
        <rFont val="宋体"/>
        <family val="0"/>
      </rPr>
      <t>型）</t>
    </r>
  </si>
  <si>
    <t>个</t>
  </si>
  <si>
    <r>
      <t>40</t>
    </r>
    <r>
      <rPr>
        <sz val="11"/>
        <color indexed="8"/>
        <rFont val="宋体"/>
        <family val="0"/>
      </rPr>
      <t>个开关、插座。（SOK品牌）</t>
    </r>
  </si>
  <si>
    <t>客厅地砖</t>
  </si>
  <si>
    <r>
      <t>广东品牌萨米特（</t>
    </r>
    <r>
      <rPr>
        <sz val="11"/>
        <color indexed="8"/>
        <rFont val="Times New Roman"/>
        <family val="1"/>
      </rPr>
      <t>800*800</t>
    </r>
    <r>
      <rPr>
        <sz val="11"/>
        <color indexed="8"/>
        <rFont val="宋体"/>
        <family val="0"/>
      </rPr>
      <t>）地面砖</t>
    </r>
  </si>
  <si>
    <t>厨房地砖</t>
  </si>
  <si>
    <r>
      <t>广东品牌萨米特（</t>
    </r>
    <r>
      <rPr>
        <sz val="11"/>
        <color indexed="8"/>
        <rFont val="Times New Roman"/>
        <family val="1"/>
      </rPr>
      <t>300*300</t>
    </r>
    <r>
      <rPr>
        <sz val="11"/>
        <color indexed="8"/>
        <rFont val="宋体"/>
        <family val="0"/>
      </rPr>
      <t>）地面砖</t>
    </r>
  </si>
  <si>
    <t>厨房墙砖</t>
  </si>
  <si>
    <r>
      <t>广东品牌萨米特（</t>
    </r>
    <r>
      <rPr>
        <sz val="11"/>
        <color indexed="8"/>
        <rFont val="Times New Roman"/>
        <family val="1"/>
      </rPr>
      <t>330*450</t>
    </r>
    <r>
      <rPr>
        <sz val="11"/>
        <color indexed="8"/>
        <rFont val="宋体"/>
        <family val="0"/>
      </rPr>
      <t>）墙面砖</t>
    </r>
  </si>
  <si>
    <t>卫生间地砖</t>
  </si>
  <si>
    <t>卫生间墙砖</t>
  </si>
  <si>
    <t>卧室地板</t>
  </si>
  <si>
    <t>耐克复合地板</t>
  </si>
  <si>
    <t>厨房橱柜</t>
  </si>
  <si>
    <t>厨房整体橱柜</t>
  </si>
  <si>
    <t>不锈钢双槽洗菜盆</t>
  </si>
  <si>
    <t>套</t>
  </si>
  <si>
    <t>不锈钢双槽</t>
  </si>
  <si>
    <t>高分子免漆房门</t>
  </si>
  <si>
    <t>樘</t>
  </si>
  <si>
    <t>高分子免漆门</t>
  </si>
  <si>
    <t>卫生间铝合金门</t>
  </si>
  <si>
    <t>厨房铝合金门</t>
  </si>
  <si>
    <t>铝合金推拉门</t>
  </si>
  <si>
    <t>马桶</t>
  </si>
  <si>
    <r>
      <t>品牌四维洁具</t>
    </r>
    <r>
      <rPr>
        <sz val="11"/>
        <color indexed="8"/>
        <rFont val="Times New Roman"/>
        <family val="1"/>
      </rPr>
      <t xml:space="preserve"> </t>
    </r>
  </si>
  <si>
    <t>蹲便器</t>
  </si>
  <si>
    <t>洗面盆台盆低柜</t>
  </si>
  <si>
    <t>三角阀软管洗衣机龙头等</t>
  </si>
  <si>
    <t>以实际价格为准</t>
  </si>
  <si>
    <t>五金件</t>
  </si>
  <si>
    <t>浴巾架/毛巾环/纸巾盒等(以实际价格为准)</t>
  </si>
  <si>
    <t>集成吊顶</t>
  </si>
  <si>
    <t>华久集成吊顶</t>
  </si>
  <si>
    <t>过门石</t>
  </si>
  <si>
    <t>块</t>
  </si>
  <si>
    <t>中国黑大理石</t>
  </si>
  <si>
    <t>灯具</t>
  </si>
  <si>
    <t>全房所有灯具。</t>
  </si>
  <si>
    <t>花洒</t>
  </si>
  <si>
    <t>合计</t>
  </si>
  <si>
    <t>业主： 何小姐 电话：  邮箱：</t>
  </si>
  <si>
    <t>工程地址：毕加索花园7栋</t>
  </si>
  <si>
    <t>㎡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</si>
</sst>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</numFmts>
  <fonts count="21">
    <font>
      <sz val="12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color indexed="63"/>
      <name val="宋体"/>
      <family val="0"/>
    </font>
    <font>
      <b/>
      <sz val="16"/>
      <color indexed="63"/>
      <name val="宋体"/>
      <family val="0"/>
    </font>
    <font>
      <b/>
      <sz val="18"/>
      <color indexed="63"/>
      <name val="宋体"/>
      <family val="0"/>
    </font>
    <font>
      <b/>
      <sz val="13"/>
      <color indexed="63"/>
      <name val="宋体"/>
      <family val="0"/>
    </font>
    <font>
      <b/>
      <sz val="12"/>
      <color indexed="63"/>
      <name val="宋体"/>
      <family val="0"/>
    </font>
    <font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5">
    <xf numFmtId="0" fontId="0" fillId="0" borderId="0" xfId="0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/>
    </xf>
    <xf numFmtId="0" fontId="5" fillId="4" borderId="0" xfId="0" applyFont="1" applyFill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5" fillId="5" borderId="0" xfId="0" applyFont="1" applyFill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9" fontId="8" fillId="4" borderId="4" xfId="0" applyNumberFormat="1" applyFont="1" applyFill="1" applyBorder="1" applyAlignment="1">
      <alignment horizontal="center" vertical="center"/>
    </xf>
    <xf numFmtId="186" fontId="7" fillId="4" borderId="4" xfId="0" applyNumberFormat="1" applyFont="1" applyFill="1" applyBorder="1" applyAlignment="1">
      <alignment horizontal="center" vertical="center"/>
    </xf>
    <xf numFmtId="187" fontId="8" fillId="4" borderId="1" xfId="0" applyNumberFormat="1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186" fontId="8" fillId="4" borderId="1" xfId="0" applyNumberFormat="1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186" fontId="8" fillId="4" borderId="5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left" vertical="center"/>
    </xf>
    <xf numFmtId="187" fontId="7" fillId="3" borderId="1" xfId="0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5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justify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3" fillId="0" borderId="11" xfId="0" applyFont="1" applyFill="1" applyBorder="1" applyAlignment="1">
      <alignment horizontal="center" vertical="center"/>
    </xf>
    <xf numFmtId="0" fontId="5" fillId="6" borderId="0" xfId="0" applyFont="1" applyFill="1" applyAlignment="1">
      <alignment vertical="center"/>
    </xf>
    <xf numFmtId="0" fontId="5" fillId="6" borderId="0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187" fontId="5" fillId="2" borderId="0" xfId="0" applyNumberFormat="1" applyFont="1" applyFill="1" applyAlignment="1">
      <alignment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9" fillId="2" borderId="5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7" fillId="3" borderId="18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left" vertical="center"/>
    </xf>
    <xf numFmtId="0" fontId="8" fillId="6" borderId="4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left" vertical="center"/>
    </xf>
    <xf numFmtId="9" fontId="8" fillId="4" borderId="9" xfId="0" applyNumberFormat="1" applyFont="1" applyFill="1" applyBorder="1" applyAlignment="1">
      <alignment horizontal="center" vertical="center"/>
    </xf>
    <xf numFmtId="9" fontId="8" fillId="4" borderId="4" xfId="0" applyNumberFormat="1" applyFont="1" applyFill="1" applyBorder="1" applyAlignment="1">
      <alignment horizontal="center" vertical="center"/>
    </xf>
    <xf numFmtId="9" fontId="8" fillId="4" borderId="5" xfId="0" applyNumberFormat="1" applyFont="1" applyFill="1" applyBorder="1" applyAlignment="1">
      <alignment horizontal="center" vertical="center"/>
    </xf>
    <xf numFmtId="186" fontId="7" fillId="4" borderId="9" xfId="0" applyNumberFormat="1" applyFont="1" applyFill="1" applyBorder="1" applyAlignment="1">
      <alignment horizontal="center" vertical="center"/>
    </xf>
    <xf numFmtId="186" fontId="7" fillId="4" borderId="4" xfId="0" applyNumberFormat="1" applyFont="1" applyFill="1" applyBorder="1" applyAlignment="1">
      <alignment horizontal="center" vertical="center"/>
    </xf>
    <xf numFmtId="186" fontId="7" fillId="4" borderId="5" xfId="0" applyNumberFormat="1" applyFont="1" applyFill="1" applyBorder="1" applyAlignment="1">
      <alignment horizontal="center" vertical="center"/>
    </xf>
    <xf numFmtId="9" fontId="7" fillId="3" borderId="9" xfId="0" applyNumberFormat="1" applyFont="1" applyFill="1" applyBorder="1" applyAlignment="1">
      <alignment horizontal="center" vertical="center"/>
    </xf>
    <xf numFmtId="9" fontId="7" fillId="3" borderId="4" xfId="0" applyNumberFormat="1" applyFont="1" applyFill="1" applyBorder="1" applyAlignment="1">
      <alignment horizontal="center" vertical="center"/>
    </xf>
    <xf numFmtId="9" fontId="7" fillId="3" borderId="5" xfId="0" applyNumberFormat="1" applyFont="1" applyFill="1" applyBorder="1" applyAlignment="1">
      <alignment horizontal="center" vertical="center"/>
    </xf>
    <xf numFmtId="187" fontId="7" fillId="3" borderId="9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workbookViewId="0" topLeftCell="A85">
      <selection activeCell="D88" sqref="D88"/>
    </sheetView>
  </sheetViews>
  <sheetFormatPr defaultColWidth="9.00390625" defaultRowHeight="14.25"/>
  <cols>
    <col min="1" max="1" width="4.875" style="74" customWidth="1"/>
    <col min="2" max="2" width="16.25390625" style="68" customWidth="1"/>
    <col min="3" max="3" width="5.00390625" style="74" customWidth="1"/>
    <col min="4" max="4" width="4.125" style="74" customWidth="1"/>
    <col min="5" max="5" width="4.50390625" style="75" customWidth="1"/>
    <col min="6" max="6" width="7.50390625" style="75" customWidth="1"/>
    <col min="7" max="7" width="6.125" style="76" customWidth="1"/>
    <col min="8" max="8" width="6.875" style="75" customWidth="1"/>
    <col min="9" max="9" width="55.75390625" style="68" customWidth="1"/>
    <col min="10" max="10" width="9.00390625" style="1" bestFit="1" customWidth="1"/>
    <col min="11" max="11" width="10.50390625" style="1" bestFit="1" customWidth="1"/>
    <col min="12" max="12" width="11.125" style="1" bestFit="1" customWidth="1"/>
    <col min="13" max="16384" width="9.00390625" style="1" bestFit="1" customWidth="1"/>
  </cols>
  <sheetData>
    <row r="1" spans="1:9" ht="34.5" customHeight="1">
      <c r="A1" s="137" t="s">
        <v>0</v>
      </c>
      <c r="B1" s="138"/>
      <c r="C1" s="138"/>
      <c r="D1" s="138"/>
      <c r="E1" s="138"/>
      <c r="F1" s="138"/>
      <c r="G1" s="138"/>
      <c r="H1" s="138"/>
      <c r="I1" s="139"/>
    </row>
    <row r="2" spans="1:9" ht="34.5" customHeight="1">
      <c r="A2" s="140" t="s">
        <v>1</v>
      </c>
      <c r="B2" s="141"/>
      <c r="C2" s="142"/>
      <c r="D2" s="142"/>
      <c r="E2" s="142"/>
      <c r="F2" s="142"/>
      <c r="G2" s="142"/>
      <c r="H2" s="142"/>
      <c r="I2" s="142"/>
    </row>
    <row r="3" spans="1:9" s="2" customFormat="1" ht="22.5" customHeight="1">
      <c r="A3" s="143" t="s">
        <v>162</v>
      </c>
      <c r="B3" s="144"/>
      <c r="C3" s="144"/>
      <c r="D3" s="144"/>
      <c r="E3" s="144"/>
      <c r="F3" s="144"/>
      <c r="G3" s="144"/>
      <c r="H3" s="144"/>
      <c r="I3" s="145"/>
    </row>
    <row r="4" spans="1:9" s="2" customFormat="1" ht="22.5" customHeight="1">
      <c r="A4" s="146" t="s">
        <v>161</v>
      </c>
      <c r="B4" s="146"/>
      <c r="C4" s="146"/>
      <c r="D4" s="146"/>
      <c r="E4" s="146"/>
      <c r="F4" s="146"/>
      <c r="G4" s="146"/>
      <c r="H4" s="146"/>
      <c r="I4" s="146"/>
    </row>
    <row r="5" spans="1:9" ht="19.5" customHeight="1">
      <c r="A5" s="181" t="s">
        <v>2</v>
      </c>
      <c r="B5" s="183" t="s">
        <v>3</v>
      </c>
      <c r="C5" s="183" t="s">
        <v>4</v>
      </c>
      <c r="D5" s="183" t="s">
        <v>5</v>
      </c>
      <c r="E5" s="147" t="s">
        <v>6</v>
      </c>
      <c r="F5" s="148"/>
      <c r="G5" s="147" t="s">
        <v>7</v>
      </c>
      <c r="H5" s="148"/>
      <c r="I5" s="183" t="s">
        <v>8</v>
      </c>
    </row>
    <row r="6" spans="1:9" ht="18.75" customHeight="1">
      <c r="A6" s="182"/>
      <c r="B6" s="184"/>
      <c r="C6" s="184"/>
      <c r="D6" s="184"/>
      <c r="E6" s="3" t="s">
        <v>9</v>
      </c>
      <c r="F6" s="3" t="s">
        <v>10</v>
      </c>
      <c r="G6" s="3" t="s">
        <v>9</v>
      </c>
      <c r="H6" s="3" t="s">
        <v>10</v>
      </c>
      <c r="I6" s="184"/>
    </row>
    <row r="7" spans="1:9" s="2" customFormat="1" ht="18.75" customHeight="1">
      <c r="A7" s="149" t="s">
        <v>11</v>
      </c>
      <c r="B7" s="150"/>
      <c r="C7" s="106"/>
      <c r="D7" s="106"/>
      <c r="E7" s="106"/>
      <c r="F7" s="106"/>
      <c r="G7" s="106"/>
      <c r="H7" s="106"/>
      <c r="I7" s="107"/>
    </row>
    <row r="8" spans="1:9" ht="18" customHeight="1">
      <c r="A8" s="151" t="s">
        <v>12</v>
      </c>
      <c r="B8" s="152"/>
      <c r="C8" s="5"/>
      <c r="D8" s="5"/>
      <c r="E8" s="4"/>
      <c r="F8" s="4"/>
      <c r="G8" s="5"/>
      <c r="H8" s="4"/>
      <c r="I8" s="6"/>
    </row>
    <row r="9" spans="1:15" ht="20.25" customHeight="1">
      <c r="A9" s="7">
        <v>1</v>
      </c>
      <c r="B9" s="8" t="s">
        <v>13</v>
      </c>
      <c r="C9" s="9">
        <f>95+16</f>
        <v>111</v>
      </c>
      <c r="D9" s="9" t="s">
        <v>14</v>
      </c>
      <c r="E9" s="9">
        <v>3</v>
      </c>
      <c r="F9" s="10">
        <f>E9*C9</f>
        <v>333</v>
      </c>
      <c r="G9" s="9">
        <v>3</v>
      </c>
      <c r="H9" s="10">
        <f>G9*C9</f>
        <v>333</v>
      </c>
      <c r="I9" s="11" t="s">
        <v>15</v>
      </c>
      <c r="J9" s="12"/>
      <c r="K9" s="13"/>
      <c r="L9" s="14"/>
      <c r="M9" s="14"/>
      <c r="N9" s="14"/>
      <c r="O9" s="13"/>
    </row>
    <row r="10" spans="1:9" ht="27.75" customHeight="1">
      <c r="A10" s="7">
        <v>2</v>
      </c>
      <c r="B10" s="8" t="s">
        <v>16</v>
      </c>
      <c r="C10" s="9">
        <v>32</v>
      </c>
      <c r="D10" s="9" t="s">
        <v>14</v>
      </c>
      <c r="E10" s="9">
        <v>9</v>
      </c>
      <c r="F10" s="10">
        <f>E10*C10</f>
        <v>288</v>
      </c>
      <c r="G10" s="9">
        <v>12</v>
      </c>
      <c r="H10" s="10">
        <f>G10*C10</f>
        <v>384</v>
      </c>
      <c r="I10" s="11" t="s">
        <v>17</v>
      </c>
    </row>
    <row r="11" spans="1:10" s="16" customFormat="1" ht="33" customHeight="1">
      <c r="A11" s="15">
        <v>3</v>
      </c>
      <c r="B11" s="8" t="s">
        <v>18</v>
      </c>
      <c r="C11" s="9">
        <f>26*2.9+16</f>
        <v>91.39999999999999</v>
      </c>
      <c r="D11" s="9" t="s">
        <v>14</v>
      </c>
      <c r="E11" s="9">
        <v>9</v>
      </c>
      <c r="F11" s="10">
        <f>E11*C11</f>
        <v>822.5999999999999</v>
      </c>
      <c r="G11" s="9">
        <v>12</v>
      </c>
      <c r="H11" s="10">
        <f>G11*C11</f>
        <v>1096.8</v>
      </c>
      <c r="I11" s="11" t="s">
        <v>17</v>
      </c>
      <c r="J11" s="16">
        <f>26*2.8</f>
        <v>72.8</v>
      </c>
    </row>
    <row r="12" spans="1:30" s="18" customFormat="1" ht="42.75" customHeight="1">
      <c r="A12" s="7">
        <v>4</v>
      </c>
      <c r="B12" s="8" t="s">
        <v>19</v>
      </c>
      <c r="C12" s="9">
        <v>32</v>
      </c>
      <c r="D12" s="9" t="s">
        <v>14</v>
      </c>
      <c r="E12" s="9">
        <v>15</v>
      </c>
      <c r="F12" s="10">
        <f>E12*C12</f>
        <v>480</v>
      </c>
      <c r="G12" s="9">
        <v>15</v>
      </c>
      <c r="H12" s="10">
        <f>G12*C12</f>
        <v>480</v>
      </c>
      <c r="I12" s="17" t="s">
        <v>20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256" s="18" customFormat="1" ht="22.5" customHeight="1">
      <c r="A13" s="7">
        <v>5</v>
      </c>
      <c r="B13" s="8" t="s">
        <v>21</v>
      </c>
      <c r="C13" s="9">
        <v>19.3</v>
      </c>
      <c r="D13" s="9" t="s">
        <v>14</v>
      </c>
      <c r="E13" s="9">
        <v>60</v>
      </c>
      <c r="F13" s="10">
        <f>E13*C13</f>
        <v>1158</v>
      </c>
      <c r="G13" s="9">
        <v>60</v>
      </c>
      <c r="H13" s="10">
        <f>G13*C13</f>
        <v>1158</v>
      </c>
      <c r="I13" s="17" t="s">
        <v>22</v>
      </c>
      <c r="J13" s="1"/>
      <c r="K13" s="1"/>
      <c r="L13" s="1">
        <v>13667028098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3" customFormat="1" ht="27" customHeight="1">
      <c r="A14" s="126"/>
      <c r="B14" s="127" t="s">
        <v>23</v>
      </c>
      <c r="C14" s="126"/>
      <c r="D14" s="126"/>
      <c r="E14" s="126"/>
      <c r="F14" s="125">
        <f>SUM(F9:F13)</f>
        <v>3081.6</v>
      </c>
      <c r="G14" s="126"/>
      <c r="H14" s="125">
        <f>SUM(H9:H13)</f>
        <v>3451.8</v>
      </c>
      <c r="I14" s="12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  <c r="IU14" s="44"/>
      <c r="IV14" s="44"/>
    </row>
    <row r="15" spans="1:10" ht="14.25">
      <c r="A15" s="153" t="s">
        <v>24</v>
      </c>
      <c r="B15" s="154"/>
      <c r="C15" s="21"/>
      <c r="D15" s="21"/>
      <c r="E15" s="12"/>
      <c r="F15" s="12"/>
      <c r="G15" s="21"/>
      <c r="H15" s="12"/>
      <c r="I15" s="22"/>
      <c r="J15" s="16"/>
    </row>
    <row r="16" spans="1:15" ht="20.25" customHeight="1">
      <c r="A16" s="7">
        <v>1</v>
      </c>
      <c r="B16" s="8" t="s">
        <v>13</v>
      </c>
      <c r="C16" s="9">
        <v>56</v>
      </c>
      <c r="D16" s="9" t="s">
        <v>14</v>
      </c>
      <c r="E16" s="9">
        <v>3</v>
      </c>
      <c r="F16" s="10">
        <f>E16*C16</f>
        <v>168</v>
      </c>
      <c r="G16" s="9">
        <v>3</v>
      </c>
      <c r="H16" s="10">
        <f>G16*C16</f>
        <v>168</v>
      </c>
      <c r="I16" s="11" t="s">
        <v>15</v>
      </c>
      <c r="J16" s="23"/>
      <c r="K16" s="105"/>
      <c r="L16" s="105"/>
      <c r="M16" s="105"/>
      <c r="N16" s="105"/>
      <c r="O16" s="105"/>
    </row>
    <row r="17" spans="1:9" ht="31.5" customHeight="1">
      <c r="A17" s="7">
        <v>2</v>
      </c>
      <c r="B17" s="8" t="s">
        <v>16</v>
      </c>
      <c r="C17" s="9">
        <v>14</v>
      </c>
      <c r="D17" s="9" t="s">
        <v>14</v>
      </c>
      <c r="E17" s="9">
        <v>9</v>
      </c>
      <c r="F17" s="10">
        <f>E17*C17</f>
        <v>126</v>
      </c>
      <c r="G17" s="9">
        <v>12</v>
      </c>
      <c r="H17" s="10">
        <f>G17*C17</f>
        <v>168</v>
      </c>
      <c r="I17" s="11" t="s">
        <v>17</v>
      </c>
    </row>
    <row r="18" spans="1:9" s="16" customFormat="1" ht="33" customHeight="1">
      <c r="A18" s="7">
        <v>3</v>
      </c>
      <c r="B18" s="8" t="s">
        <v>18</v>
      </c>
      <c r="C18" s="9">
        <f>15*2.8</f>
        <v>42</v>
      </c>
      <c r="D18" s="9" t="s">
        <v>14</v>
      </c>
      <c r="E18" s="9">
        <v>9</v>
      </c>
      <c r="F18" s="10">
        <f>E18*C18</f>
        <v>378</v>
      </c>
      <c r="G18" s="9">
        <v>12</v>
      </c>
      <c r="H18" s="10">
        <f>G18*C18</f>
        <v>504</v>
      </c>
      <c r="I18" s="11" t="s">
        <v>17</v>
      </c>
    </row>
    <row r="19" spans="1:30" s="18" customFormat="1" ht="42.75" customHeight="1">
      <c r="A19" s="7">
        <v>5</v>
      </c>
      <c r="B19" s="8" t="s">
        <v>19</v>
      </c>
      <c r="C19" s="9">
        <v>14</v>
      </c>
      <c r="D19" s="9" t="s">
        <v>14</v>
      </c>
      <c r="E19" s="9">
        <v>15</v>
      </c>
      <c r="F19" s="10">
        <f>E19*C19</f>
        <v>210</v>
      </c>
      <c r="G19" s="9">
        <v>15</v>
      </c>
      <c r="H19" s="10">
        <f>G19*C19</f>
        <v>210</v>
      </c>
      <c r="I19" s="17" t="s">
        <v>20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256" s="43" customFormat="1" ht="27.75" customHeight="1">
      <c r="A20" s="126"/>
      <c r="B20" s="127" t="s">
        <v>23</v>
      </c>
      <c r="C20" s="126"/>
      <c r="D20" s="126"/>
      <c r="E20" s="126"/>
      <c r="F20" s="125">
        <f>SUM(F16:F19)</f>
        <v>882</v>
      </c>
      <c r="G20" s="126"/>
      <c r="H20" s="125">
        <f>SUM(H16:H19)</f>
        <v>1050</v>
      </c>
      <c r="I20" s="12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  <c r="GN20" s="44"/>
      <c r="GO20" s="44"/>
      <c r="GP20" s="44"/>
      <c r="GQ20" s="44"/>
      <c r="GR20" s="44"/>
      <c r="GS20" s="44"/>
      <c r="GT20" s="44"/>
      <c r="GU20" s="44"/>
      <c r="GV20" s="44"/>
      <c r="GW20" s="44"/>
      <c r="GX20" s="44"/>
      <c r="GY20" s="44"/>
      <c r="GZ20" s="44"/>
      <c r="HA20" s="44"/>
      <c r="HB20" s="44"/>
      <c r="HC20" s="44"/>
      <c r="HD20" s="44"/>
      <c r="HE20" s="44"/>
      <c r="HF20" s="44"/>
      <c r="HG20" s="44"/>
      <c r="HH20" s="44"/>
      <c r="HI20" s="44"/>
      <c r="HJ20" s="44"/>
      <c r="HK20" s="44"/>
      <c r="HL20" s="44"/>
      <c r="HM20" s="44"/>
      <c r="HN20" s="44"/>
      <c r="HO20" s="44"/>
      <c r="HP20" s="44"/>
      <c r="HQ20" s="44"/>
      <c r="HR20" s="44"/>
      <c r="HS20" s="44"/>
      <c r="HT20" s="44"/>
      <c r="HU20" s="44"/>
      <c r="HV20" s="44"/>
      <c r="HW20" s="44"/>
      <c r="HX20" s="44"/>
      <c r="HY20" s="44"/>
      <c r="HZ20" s="44"/>
      <c r="IA20" s="44"/>
      <c r="IB20" s="44"/>
      <c r="IC20" s="44"/>
      <c r="ID20" s="44"/>
      <c r="IE20" s="44"/>
      <c r="IF20" s="44"/>
      <c r="IG20" s="44"/>
      <c r="IH20" s="44"/>
      <c r="II20" s="44"/>
      <c r="IJ20" s="44"/>
      <c r="IK20" s="44"/>
      <c r="IL20" s="44"/>
      <c r="IM20" s="44"/>
      <c r="IN20" s="44"/>
      <c r="IO20" s="44"/>
      <c r="IP20" s="44"/>
      <c r="IQ20" s="44"/>
      <c r="IR20" s="44"/>
      <c r="IS20" s="44"/>
      <c r="IT20" s="44"/>
      <c r="IU20" s="44"/>
      <c r="IV20" s="44"/>
    </row>
    <row r="21" spans="1:9" ht="18" customHeight="1">
      <c r="A21" s="153" t="s">
        <v>25</v>
      </c>
      <c r="B21" s="154"/>
      <c r="C21" s="21"/>
      <c r="D21" s="21"/>
      <c r="E21" s="12"/>
      <c r="F21" s="12"/>
      <c r="G21" s="21"/>
      <c r="H21" s="12"/>
      <c r="I21" s="22"/>
    </row>
    <row r="22" spans="1:15" ht="20.25" customHeight="1">
      <c r="A22" s="7">
        <v>1</v>
      </c>
      <c r="B22" s="8" t="s">
        <v>13</v>
      </c>
      <c r="C22" s="9">
        <v>39</v>
      </c>
      <c r="D22" s="9" t="s">
        <v>14</v>
      </c>
      <c r="E22" s="9">
        <v>3</v>
      </c>
      <c r="F22" s="10">
        <f aca="true" t="shared" si="0" ref="F22:F27">E22*C22</f>
        <v>117</v>
      </c>
      <c r="G22" s="9">
        <v>3</v>
      </c>
      <c r="H22" s="10">
        <f aca="true" t="shared" si="1" ref="H22:H27">G22*C22</f>
        <v>117</v>
      </c>
      <c r="I22" s="11" t="s">
        <v>15</v>
      </c>
      <c r="J22" s="23"/>
      <c r="K22" s="105"/>
      <c r="L22" s="105"/>
      <c r="M22" s="105"/>
      <c r="N22" s="105"/>
      <c r="O22" s="105"/>
    </row>
    <row r="23" spans="1:9" ht="33" customHeight="1">
      <c r="A23" s="7">
        <v>2</v>
      </c>
      <c r="B23" s="8" t="s">
        <v>16</v>
      </c>
      <c r="C23" s="9">
        <v>8.2</v>
      </c>
      <c r="D23" s="9" t="s">
        <v>14</v>
      </c>
      <c r="E23" s="9">
        <v>9</v>
      </c>
      <c r="F23" s="10">
        <f t="shared" si="0"/>
        <v>73.8</v>
      </c>
      <c r="G23" s="9">
        <v>12</v>
      </c>
      <c r="H23" s="10">
        <f t="shared" si="1"/>
        <v>98.39999999999999</v>
      </c>
      <c r="I23" s="11" t="s">
        <v>17</v>
      </c>
    </row>
    <row r="24" spans="1:9" s="16" customFormat="1" ht="34.5" customHeight="1">
      <c r="A24" s="7">
        <v>3</v>
      </c>
      <c r="B24" s="8" t="s">
        <v>18</v>
      </c>
      <c r="C24" s="9">
        <f>11*2.8</f>
        <v>30.799999999999997</v>
      </c>
      <c r="D24" s="9" t="s">
        <v>14</v>
      </c>
      <c r="E24" s="9">
        <v>9</v>
      </c>
      <c r="F24" s="10">
        <f t="shared" si="0"/>
        <v>277.2</v>
      </c>
      <c r="G24" s="9">
        <v>12</v>
      </c>
      <c r="H24" s="10">
        <f t="shared" si="1"/>
        <v>369.59999999999997</v>
      </c>
      <c r="I24" s="11" t="s">
        <v>17</v>
      </c>
    </row>
    <row r="25" spans="1:30" s="18" customFormat="1" ht="37.5" customHeight="1">
      <c r="A25" s="7">
        <v>4</v>
      </c>
      <c r="B25" s="8" t="s">
        <v>19</v>
      </c>
      <c r="C25" s="9">
        <v>8.2</v>
      </c>
      <c r="D25" s="9" t="s">
        <v>14</v>
      </c>
      <c r="E25" s="9">
        <v>15</v>
      </c>
      <c r="F25" s="10">
        <f t="shared" si="0"/>
        <v>122.99999999999999</v>
      </c>
      <c r="G25" s="9">
        <v>15</v>
      </c>
      <c r="H25" s="10">
        <f t="shared" si="1"/>
        <v>122.99999999999999</v>
      </c>
      <c r="I25" s="17" t="s">
        <v>20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9" s="16" customFormat="1" ht="26.25" customHeight="1">
      <c r="A26" s="7">
        <v>5</v>
      </c>
      <c r="B26" s="8" t="s">
        <v>26</v>
      </c>
      <c r="C26" s="9">
        <v>1</v>
      </c>
      <c r="D26" s="9" t="s">
        <v>27</v>
      </c>
      <c r="E26" s="9">
        <v>20</v>
      </c>
      <c r="F26" s="10">
        <f t="shared" si="0"/>
        <v>20</v>
      </c>
      <c r="G26" s="9">
        <v>200</v>
      </c>
      <c r="H26" s="10">
        <f t="shared" si="1"/>
        <v>200</v>
      </c>
      <c r="I26" s="11" t="s">
        <v>28</v>
      </c>
    </row>
    <row r="27" spans="1:9" s="16" customFormat="1" ht="26.25" customHeight="1">
      <c r="A27" s="7">
        <v>6</v>
      </c>
      <c r="B27" s="8" t="s">
        <v>29</v>
      </c>
      <c r="C27" s="9">
        <v>1</v>
      </c>
      <c r="D27" s="9" t="s">
        <v>27</v>
      </c>
      <c r="E27" s="9">
        <v>190</v>
      </c>
      <c r="F27" s="10">
        <f t="shared" si="0"/>
        <v>190</v>
      </c>
      <c r="G27" s="9">
        <v>210</v>
      </c>
      <c r="H27" s="10">
        <f t="shared" si="1"/>
        <v>210</v>
      </c>
      <c r="I27" s="11" t="s">
        <v>30</v>
      </c>
    </row>
    <row r="28" spans="1:256" s="43" customFormat="1" ht="30" customHeight="1">
      <c r="A28" s="126"/>
      <c r="B28" s="127" t="s">
        <v>23</v>
      </c>
      <c r="C28" s="126"/>
      <c r="D28" s="126"/>
      <c r="E28" s="126"/>
      <c r="F28" s="125">
        <f>SUM(F22:F27)</f>
        <v>801</v>
      </c>
      <c r="G28" s="126"/>
      <c r="H28" s="125">
        <f>SUM(H22:H27)</f>
        <v>1118</v>
      </c>
      <c r="I28" s="12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  <c r="GN28" s="44"/>
      <c r="GO28" s="44"/>
      <c r="GP28" s="44"/>
      <c r="GQ28" s="44"/>
      <c r="GR28" s="44"/>
      <c r="GS28" s="44"/>
      <c r="GT28" s="44"/>
      <c r="GU28" s="44"/>
      <c r="GV28" s="44"/>
      <c r="GW28" s="44"/>
      <c r="GX28" s="44"/>
      <c r="GY28" s="44"/>
      <c r="GZ28" s="44"/>
      <c r="HA28" s="44"/>
      <c r="HB28" s="44"/>
      <c r="HC28" s="44"/>
      <c r="HD28" s="44"/>
      <c r="HE28" s="44"/>
      <c r="HF28" s="44"/>
      <c r="HG28" s="44"/>
      <c r="HH28" s="44"/>
      <c r="HI28" s="44"/>
      <c r="HJ28" s="44"/>
      <c r="HK28" s="44"/>
      <c r="HL28" s="44"/>
      <c r="HM28" s="44"/>
      <c r="HN28" s="44"/>
      <c r="HO28" s="44"/>
      <c r="HP28" s="44"/>
      <c r="HQ28" s="44"/>
      <c r="HR28" s="44"/>
      <c r="HS28" s="44"/>
      <c r="HT28" s="44"/>
      <c r="HU28" s="44"/>
      <c r="HV28" s="44"/>
      <c r="HW28" s="44"/>
      <c r="HX28" s="44"/>
      <c r="HY28" s="44"/>
      <c r="HZ28" s="44"/>
      <c r="IA28" s="44"/>
      <c r="IB28" s="44"/>
      <c r="IC28" s="44"/>
      <c r="ID28" s="44"/>
      <c r="IE28" s="44"/>
      <c r="IF28" s="44"/>
      <c r="IG28" s="44"/>
      <c r="IH28" s="44"/>
      <c r="II28" s="44"/>
      <c r="IJ28" s="44"/>
      <c r="IK28" s="44"/>
      <c r="IL28" s="44"/>
      <c r="IM28" s="44"/>
      <c r="IN28" s="44"/>
      <c r="IO28" s="44"/>
      <c r="IP28" s="44"/>
      <c r="IQ28" s="44"/>
      <c r="IR28" s="44"/>
      <c r="IS28" s="44"/>
      <c r="IT28" s="44"/>
      <c r="IU28" s="44"/>
      <c r="IV28" s="44"/>
    </row>
    <row r="29" spans="1:9" ht="18" customHeight="1">
      <c r="A29" s="153" t="s">
        <v>31</v>
      </c>
      <c r="B29" s="154"/>
      <c r="C29" s="21"/>
      <c r="D29" s="21"/>
      <c r="E29" s="12"/>
      <c r="F29" s="12"/>
      <c r="G29" s="21"/>
      <c r="H29" s="12"/>
      <c r="I29" s="22"/>
    </row>
    <row r="30" spans="1:15" ht="20.25" customHeight="1">
      <c r="A30" s="7">
        <v>1</v>
      </c>
      <c r="B30" s="8" t="s">
        <v>32</v>
      </c>
      <c r="C30" s="9">
        <v>15</v>
      </c>
      <c r="D30" s="9" t="s">
        <v>14</v>
      </c>
      <c r="E30" s="9">
        <v>3</v>
      </c>
      <c r="F30" s="10">
        <f aca="true" t="shared" si="2" ref="F30:F36">E30*C30</f>
        <v>45</v>
      </c>
      <c r="G30" s="9">
        <v>3</v>
      </c>
      <c r="H30" s="10">
        <f aca="true" t="shared" si="3" ref="H30:H36">G30*C30</f>
        <v>45</v>
      </c>
      <c r="I30" s="11" t="s">
        <v>33</v>
      </c>
      <c r="J30" s="23"/>
      <c r="K30" s="105"/>
      <c r="L30" s="105"/>
      <c r="M30" s="105"/>
      <c r="N30" s="105"/>
      <c r="O30" s="105"/>
    </row>
    <row r="31" spans="1:9" ht="30" customHeight="1">
      <c r="A31" s="7">
        <v>2</v>
      </c>
      <c r="B31" s="8" t="s">
        <v>16</v>
      </c>
      <c r="C31" s="9">
        <v>6.7</v>
      </c>
      <c r="D31" s="9" t="s">
        <v>14</v>
      </c>
      <c r="E31" s="9">
        <v>9</v>
      </c>
      <c r="F31" s="10">
        <f t="shared" si="2"/>
        <v>60.300000000000004</v>
      </c>
      <c r="G31" s="9">
        <v>12</v>
      </c>
      <c r="H31" s="10">
        <f t="shared" si="3"/>
        <v>80.4</v>
      </c>
      <c r="I31" s="11" t="s">
        <v>17</v>
      </c>
    </row>
    <row r="32" spans="1:9" s="16" customFormat="1" ht="36.75" customHeight="1">
      <c r="A32" s="7">
        <v>3</v>
      </c>
      <c r="B32" s="8" t="s">
        <v>18</v>
      </c>
      <c r="C32" s="9">
        <v>15</v>
      </c>
      <c r="D32" s="9" t="s">
        <v>14</v>
      </c>
      <c r="E32" s="9">
        <v>9</v>
      </c>
      <c r="F32" s="10">
        <f t="shared" si="2"/>
        <v>135</v>
      </c>
      <c r="G32" s="9">
        <v>12</v>
      </c>
      <c r="H32" s="10">
        <f t="shared" si="3"/>
        <v>180</v>
      </c>
      <c r="I32" s="11" t="s">
        <v>17</v>
      </c>
    </row>
    <row r="33" spans="1:256" s="18" customFormat="1" ht="28.5" customHeight="1">
      <c r="A33" s="7">
        <v>4</v>
      </c>
      <c r="B33" s="8" t="s">
        <v>34</v>
      </c>
      <c r="C33" s="9">
        <v>6.7</v>
      </c>
      <c r="D33" s="9" t="s">
        <v>14</v>
      </c>
      <c r="E33" s="9">
        <v>30</v>
      </c>
      <c r="F33" s="10">
        <f t="shared" si="2"/>
        <v>201</v>
      </c>
      <c r="G33" s="9">
        <v>35</v>
      </c>
      <c r="H33" s="10">
        <f t="shared" si="3"/>
        <v>234.5</v>
      </c>
      <c r="I33" s="17" t="s">
        <v>35</v>
      </c>
      <c r="J33" s="1"/>
      <c r="K33" s="1" t="s">
        <v>36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30" s="18" customFormat="1" ht="46.5" customHeight="1">
      <c r="A34" s="7">
        <v>5</v>
      </c>
      <c r="B34" s="8" t="s">
        <v>37</v>
      </c>
      <c r="C34" s="9">
        <v>1</v>
      </c>
      <c r="D34" s="9" t="s">
        <v>27</v>
      </c>
      <c r="E34" s="9">
        <v>20</v>
      </c>
      <c r="F34" s="10">
        <f t="shared" si="2"/>
        <v>20</v>
      </c>
      <c r="G34" s="9">
        <v>160</v>
      </c>
      <c r="H34" s="10">
        <f t="shared" si="3"/>
        <v>160</v>
      </c>
      <c r="I34" s="17" t="s">
        <v>38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s="18" customFormat="1" ht="46.5" customHeight="1">
      <c r="A35" s="7">
        <v>6</v>
      </c>
      <c r="B35" s="8" t="s">
        <v>39</v>
      </c>
      <c r="C35" s="9">
        <v>6.7</v>
      </c>
      <c r="D35" s="9" t="s">
        <v>14</v>
      </c>
      <c r="E35" s="9">
        <v>10</v>
      </c>
      <c r="F35" s="10">
        <f t="shared" si="2"/>
        <v>67</v>
      </c>
      <c r="G35" s="9">
        <v>25</v>
      </c>
      <c r="H35" s="10">
        <f t="shared" si="3"/>
        <v>167.5</v>
      </c>
      <c r="I35" s="17" t="s">
        <v>38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256" s="18" customFormat="1" ht="28.5" customHeight="1">
      <c r="A36" s="7">
        <v>7</v>
      </c>
      <c r="B36" s="8" t="s">
        <v>40</v>
      </c>
      <c r="C36" s="9">
        <v>1</v>
      </c>
      <c r="D36" s="9" t="s">
        <v>27</v>
      </c>
      <c r="E36" s="9">
        <v>60</v>
      </c>
      <c r="F36" s="10">
        <f t="shared" si="2"/>
        <v>60</v>
      </c>
      <c r="G36" s="9">
        <v>200</v>
      </c>
      <c r="H36" s="10">
        <f t="shared" si="3"/>
        <v>200</v>
      </c>
      <c r="I36" s="17" t="s">
        <v>40</v>
      </c>
      <c r="J36" s="1"/>
      <c r="K36" s="1" t="s">
        <v>36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43" customFormat="1" ht="30" customHeight="1">
      <c r="A37" s="126"/>
      <c r="B37" s="127" t="s">
        <v>23</v>
      </c>
      <c r="C37" s="126"/>
      <c r="D37" s="126"/>
      <c r="E37" s="126"/>
      <c r="F37" s="125">
        <f>SUM(F30:F36)</f>
        <v>588.3</v>
      </c>
      <c r="G37" s="126"/>
      <c r="H37" s="125">
        <f>SUM(H30:H36)</f>
        <v>1067.4</v>
      </c>
      <c r="I37" s="12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  <c r="GN37" s="44"/>
      <c r="GO37" s="44"/>
      <c r="GP37" s="44"/>
      <c r="GQ37" s="44"/>
      <c r="GR37" s="44"/>
      <c r="GS37" s="44"/>
      <c r="GT37" s="44"/>
      <c r="GU37" s="44"/>
      <c r="GV37" s="44"/>
      <c r="GW37" s="44"/>
      <c r="GX37" s="44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HQ37" s="44"/>
      <c r="HR37" s="44"/>
      <c r="HS37" s="44"/>
      <c r="HT37" s="44"/>
      <c r="HU37" s="44"/>
      <c r="HV37" s="44"/>
      <c r="HW37" s="44"/>
      <c r="HX37" s="44"/>
      <c r="HY37" s="44"/>
      <c r="HZ37" s="44"/>
      <c r="IA37" s="44"/>
      <c r="IB37" s="44"/>
      <c r="IC37" s="44"/>
      <c r="ID37" s="44"/>
      <c r="IE37" s="44"/>
      <c r="IF37" s="44"/>
      <c r="IG37" s="44"/>
      <c r="IH37" s="44"/>
      <c r="II37" s="44"/>
      <c r="IJ37" s="44"/>
      <c r="IK37" s="44"/>
      <c r="IL37" s="44"/>
      <c r="IM37" s="44"/>
      <c r="IN37" s="44"/>
      <c r="IO37" s="44"/>
      <c r="IP37" s="44"/>
      <c r="IQ37" s="44"/>
      <c r="IR37" s="44"/>
      <c r="IS37" s="44"/>
      <c r="IT37" s="44"/>
      <c r="IU37" s="44"/>
      <c r="IV37" s="44"/>
    </row>
    <row r="38" spans="1:30" s="18" customFormat="1" ht="19.5" customHeight="1">
      <c r="A38" s="153" t="s">
        <v>41</v>
      </c>
      <c r="B38" s="153"/>
      <c r="C38" s="155"/>
      <c r="D38" s="155"/>
      <c r="E38" s="155"/>
      <c r="F38" s="155"/>
      <c r="G38" s="155"/>
      <c r="H38" s="155"/>
      <c r="I38" s="155"/>
      <c r="J38" s="17"/>
      <c r="K38" s="16"/>
      <c r="L38" s="16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</row>
    <row r="39" spans="1:30" s="18" customFormat="1" ht="46.5" customHeight="1">
      <c r="A39" s="15">
        <v>1</v>
      </c>
      <c r="B39" s="8" t="s">
        <v>42</v>
      </c>
      <c r="C39" s="7">
        <v>3.2</v>
      </c>
      <c r="D39" s="9" t="s">
        <v>14</v>
      </c>
      <c r="E39" s="9">
        <v>10</v>
      </c>
      <c r="F39" s="10">
        <f>E39*C39</f>
        <v>32</v>
      </c>
      <c r="G39" s="9">
        <v>25</v>
      </c>
      <c r="H39" s="10">
        <f>G39*C39</f>
        <v>80</v>
      </c>
      <c r="I39" s="17" t="s">
        <v>38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s="18" customFormat="1" ht="45" customHeight="1">
      <c r="A40" s="15">
        <v>2</v>
      </c>
      <c r="B40" s="8" t="s">
        <v>43</v>
      </c>
      <c r="C40" s="7">
        <f>5*1.2</f>
        <v>6</v>
      </c>
      <c r="D40" s="9" t="s">
        <v>14</v>
      </c>
      <c r="E40" s="9">
        <v>10</v>
      </c>
      <c r="F40" s="10">
        <f>E40*C40</f>
        <v>60</v>
      </c>
      <c r="G40" s="9">
        <v>25</v>
      </c>
      <c r="H40" s="10">
        <f>G40*C40</f>
        <v>150</v>
      </c>
      <c r="I40" s="30" t="s">
        <v>44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s="18" customFormat="1" ht="42" customHeight="1">
      <c r="A41" s="15">
        <v>3</v>
      </c>
      <c r="B41" s="8" t="s">
        <v>37</v>
      </c>
      <c r="C41" s="7">
        <v>1</v>
      </c>
      <c r="D41" s="9" t="s">
        <v>27</v>
      </c>
      <c r="E41" s="9">
        <v>20</v>
      </c>
      <c r="F41" s="10">
        <f>E41*C41</f>
        <v>20</v>
      </c>
      <c r="G41" s="9">
        <v>200</v>
      </c>
      <c r="H41" s="10">
        <f>G41*C41</f>
        <v>200</v>
      </c>
      <c r="I41" s="17" t="s">
        <v>45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256" s="43" customFormat="1" ht="30" customHeight="1">
      <c r="A42" s="126"/>
      <c r="B42" s="127" t="s">
        <v>23</v>
      </c>
      <c r="C42" s="126"/>
      <c r="D42" s="126"/>
      <c r="E42" s="126"/>
      <c r="F42" s="125">
        <f>F39+F41+F40</f>
        <v>112</v>
      </c>
      <c r="G42" s="126"/>
      <c r="H42" s="125">
        <f>H39+H41+H40</f>
        <v>430</v>
      </c>
      <c r="I42" s="12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  <c r="GN42" s="44"/>
      <c r="GO42" s="44"/>
      <c r="GP42" s="44"/>
      <c r="GQ42" s="44"/>
      <c r="GR42" s="44"/>
      <c r="GS42" s="44"/>
      <c r="GT42" s="44"/>
      <c r="GU42" s="44"/>
      <c r="GV42" s="44"/>
      <c r="GW42" s="44"/>
      <c r="GX42" s="44"/>
      <c r="GY42" s="44"/>
      <c r="GZ42" s="44"/>
      <c r="HA42" s="44"/>
      <c r="HB42" s="44"/>
      <c r="HC42" s="44"/>
      <c r="HD42" s="44"/>
      <c r="HE42" s="44"/>
      <c r="HF42" s="44"/>
      <c r="HG42" s="44"/>
      <c r="HH42" s="44"/>
      <c r="HI42" s="44"/>
      <c r="HJ42" s="44"/>
      <c r="HK42" s="44"/>
      <c r="HL42" s="44"/>
      <c r="HM42" s="44"/>
      <c r="HN42" s="44"/>
      <c r="HO42" s="44"/>
      <c r="HP42" s="44"/>
      <c r="HQ42" s="44"/>
      <c r="HR42" s="44"/>
      <c r="HS42" s="44"/>
      <c r="HT42" s="44"/>
      <c r="HU42" s="44"/>
      <c r="HV42" s="44"/>
      <c r="HW42" s="44"/>
      <c r="HX42" s="44"/>
      <c r="HY42" s="44"/>
      <c r="HZ42" s="44"/>
      <c r="IA42" s="44"/>
      <c r="IB42" s="44"/>
      <c r="IC42" s="44"/>
      <c r="ID42" s="44"/>
      <c r="IE42" s="44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30" s="18" customFormat="1" ht="19.5" customHeight="1">
      <c r="A43" s="153" t="s">
        <v>46</v>
      </c>
      <c r="B43" s="154"/>
      <c r="C43" s="12"/>
      <c r="D43" s="12"/>
      <c r="E43" s="21"/>
      <c r="F43" s="12"/>
      <c r="G43" s="21"/>
      <c r="H43" s="12"/>
      <c r="I43" s="22"/>
      <c r="J43" s="16"/>
      <c r="K43" s="16"/>
      <c r="L43" s="16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</row>
    <row r="44" spans="1:30" s="18" customFormat="1" ht="42" customHeight="1">
      <c r="A44" s="15">
        <v>1</v>
      </c>
      <c r="B44" s="8" t="s">
        <v>42</v>
      </c>
      <c r="C44" s="7">
        <v>3.3</v>
      </c>
      <c r="D44" s="9" t="s">
        <v>14</v>
      </c>
      <c r="E44" s="9">
        <v>10</v>
      </c>
      <c r="F44" s="10">
        <f>E44*C44</f>
        <v>33</v>
      </c>
      <c r="G44" s="9">
        <v>25</v>
      </c>
      <c r="H44" s="10">
        <f>G44*C44</f>
        <v>82.5</v>
      </c>
      <c r="I44" s="17" t="s">
        <v>38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s="18" customFormat="1" ht="45" customHeight="1">
      <c r="A45" s="15">
        <v>2</v>
      </c>
      <c r="B45" s="8" t="s">
        <v>43</v>
      </c>
      <c r="C45" s="7">
        <f>7.4*2.5</f>
        <v>18.5</v>
      </c>
      <c r="D45" s="9" t="s">
        <v>14</v>
      </c>
      <c r="E45" s="9">
        <v>10</v>
      </c>
      <c r="F45" s="10">
        <f>E45*C45</f>
        <v>185</v>
      </c>
      <c r="G45" s="9">
        <v>25</v>
      </c>
      <c r="H45" s="10">
        <f>G45*C45</f>
        <v>462.5</v>
      </c>
      <c r="I45" s="30" t="s">
        <v>44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9" ht="23.25" customHeight="1">
      <c r="A46" s="15">
        <v>3</v>
      </c>
      <c r="B46" s="35" t="s">
        <v>47</v>
      </c>
      <c r="C46" s="9">
        <v>15</v>
      </c>
      <c r="D46" s="9" t="s">
        <v>14</v>
      </c>
      <c r="E46" s="7">
        <v>25</v>
      </c>
      <c r="F46" s="10">
        <f>E46*C46</f>
        <v>375</v>
      </c>
      <c r="G46" s="7">
        <v>20</v>
      </c>
      <c r="H46" s="10">
        <f>G46*C46</f>
        <v>300</v>
      </c>
      <c r="I46" s="8" t="s">
        <v>48</v>
      </c>
    </row>
    <row r="47" spans="1:9" ht="23.25" customHeight="1">
      <c r="A47" s="15">
        <v>4</v>
      </c>
      <c r="B47" s="35" t="s">
        <v>49</v>
      </c>
      <c r="C47" s="9">
        <v>3.3</v>
      </c>
      <c r="D47" s="9" t="s">
        <v>14</v>
      </c>
      <c r="E47" s="7">
        <v>45</v>
      </c>
      <c r="F47" s="10">
        <f>E47*C47</f>
        <v>148.5</v>
      </c>
      <c r="G47" s="7">
        <v>45</v>
      </c>
      <c r="H47" s="10">
        <f>G47*C47</f>
        <v>148.5</v>
      </c>
      <c r="I47" s="8" t="s">
        <v>50</v>
      </c>
    </row>
    <row r="48" spans="1:9" ht="17.25" customHeight="1">
      <c r="A48" s="15">
        <v>5</v>
      </c>
      <c r="B48" s="8" t="s">
        <v>51</v>
      </c>
      <c r="C48" s="7">
        <v>1</v>
      </c>
      <c r="D48" s="9" t="s">
        <v>52</v>
      </c>
      <c r="E48" s="9">
        <v>85</v>
      </c>
      <c r="F48" s="10">
        <f>E48*C48</f>
        <v>85</v>
      </c>
      <c r="G48" s="9">
        <v>95</v>
      </c>
      <c r="H48" s="10">
        <f>G48*C48</f>
        <v>95</v>
      </c>
      <c r="I48" s="8" t="s">
        <v>53</v>
      </c>
    </row>
    <row r="49" spans="1:256" s="43" customFormat="1" ht="30" customHeight="1">
      <c r="A49" s="126"/>
      <c r="B49" s="127" t="s">
        <v>23</v>
      </c>
      <c r="C49" s="126"/>
      <c r="D49" s="126"/>
      <c r="E49" s="126"/>
      <c r="F49" s="125">
        <f>SUM(F44:F48)</f>
        <v>826.5</v>
      </c>
      <c r="G49" s="126"/>
      <c r="H49" s="125">
        <f>SUM(H44:H48)</f>
        <v>1088.5</v>
      </c>
      <c r="I49" s="12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  <c r="GN49" s="44"/>
      <c r="GO49" s="44"/>
      <c r="GP49" s="44"/>
      <c r="GQ49" s="44"/>
      <c r="GR49" s="44"/>
      <c r="GS49" s="44"/>
      <c r="GT49" s="44"/>
      <c r="GU49" s="44"/>
      <c r="GV49" s="44"/>
      <c r="GW49" s="44"/>
      <c r="GX49" s="44"/>
      <c r="GY49" s="44"/>
      <c r="GZ49" s="44"/>
      <c r="HA49" s="44"/>
      <c r="HB49" s="44"/>
      <c r="HC49" s="44"/>
      <c r="HD49" s="44"/>
      <c r="HE49" s="44"/>
      <c r="HF49" s="44"/>
      <c r="HG49" s="44"/>
      <c r="HH49" s="44"/>
      <c r="HI49" s="44"/>
      <c r="HJ49" s="44"/>
      <c r="HK49" s="44"/>
      <c r="HL49" s="44"/>
      <c r="HM49" s="44"/>
      <c r="HN49" s="44"/>
      <c r="HO49" s="44"/>
      <c r="HP49" s="44"/>
      <c r="HQ49" s="44"/>
      <c r="HR49" s="44"/>
      <c r="HS49" s="44"/>
      <c r="HT49" s="44"/>
      <c r="HU49" s="44"/>
      <c r="HV49" s="44"/>
      <c r="HW49" s="44"/>
      <c r="HX49" s="44"/>
      <c r="HY49" s="44"/>
      <c r="HZ49" s="44"/>
      <c r="IA49" s="44"/>
      <c r="IB49" s="44"/>
      <c r="IC49" s="44"/>
      <c r="ID49" s="44"/>
      <c r="IE49" s="4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9" ht="17.25" customHeight="1">
      <c r="A50" s="153" t="s">
        <v>54</v>
      </c>
      <c r="B50" s="154"/>
      <c r="C50" s="26"/>
      <c r="D50" s="26"/>
      <c r="E50" s="27"/>
      <c r="F50" s="27"/>
      <c r="G50" s="28"/>
      <c r="H50" s="27"/>
      <c r="I50" s="29"/>
    </row>
    <row r="51" spans="1:9" ht="45" customHeight="1">
      <c r="A51" s="7">
        <v>1</v>
      </c>
      <c r="B51" s="8" t="s">
        <v>42</v>
      </c>
      <c r="C51" s="7">
        <v>8.1</v>
      </c>
      <c r="D51" s="9" t="s">
        <v>14</v>
      </c>
      <c r="E51" s="9">
        <v>10</v>
      </c>
      <c r="F51" s="10">
        <f>E51*C51</f>
        <v>81</v>
      </c>
      <c r="G51" s="9">
        <v>25</v>
      </c>
      <c r="H51" s="10">
        <f>G51*C51</f>
        <v>202.5</v>
      </c>
      <c r="I51" s="17" t="s">
        <v>55</v>
      </c>
    </row>
    <row r="52" spans="1:9" ht="48.75" customHeight="1">
      <c r="A52" s="7">
        <v>2</v>
      </c>
      <c r="B52" s="8" t="s">
        <v>43</v>
      </c>
      <c r="C52" s="7">
        <f>13.2*2.5</f>
        <v>33</v>
      </c>
      <c r="D52" s="9" t="s">
        <v>14</v>
      </c>
      <c r="E52" s="9">
        <v>10</v>
      </c>
      <c r="F52" s="10">
        <f>E52*C52</f>
        <v>330</v>
      </c>
      <c r="G52" s="9">
        <v>25</v>
      </c>
      <c r="H52" s="10">
        <f>G52*C52</f>
        <v>825</v>
      </c>
      <c r="I52" s="30" t="s">
        <v>56</v>
      </c>
    </row>
    <row r="53" spans="1:9" ht="31.5" customHeight="1">
      <c r="A53" s="112">
        <v>3</v>
      </c>
      <c r="B53" s="8" t="s">
        <v>57</v>
      </c>
      <c r="C53" s="7">
        <v>1</v>
      </c>
      <c r="D53" s="9" t="s">
        <v>27</v>
      </c>
      <c r="E53" s="9">
        <v>120</v>
      </c>
      <c r="F53" s="10">
        <f>E53*C53</f>
        <v>120</v>
      </c>
      <c r="G53" s="9">
        <v>120</v>
      </c>
      <c r="H53" s="10">
        <f>G53*C53</f>
        <v>120</v>
      </c>
      <c r="I53" s="8" t="s">
        <v>58</v>
      </c>
    </row>
    <row r="54" spans="1:9" ht="27" customHeight="1">
      <c r="A54" s="112">
        <v>4</v>
      </c>
      <c r="B54" s="8" t="s">
        <v>59</v>
      </c>
      <c r="C54" s="7">
        <f>1.8*2.4</f>
        <v>4.32</v>
      </c>
      <c r="D54" s="9" t="s">
        <v>14</v>
      </c>
      <c r="E54" s="9">
        <v>6</v>
      </c>
      <c r="F54" s="10">
        <f>E54*C54</f>
        <v>25.92</v>
      </c>
      <c r="G54" s="9">
        <v>60</v>
      </c>
      <c r="H54" s="10">
        <f>G54*C54</f>
        <v>259.20000000000005</v>
      </c>
      <c r="I54" s="30" t="s">
        <v>28</v>
      </c>
    </row>
    <row r="55" spans="1:9" ht="17.25" customHeight="1">
      <c r="A55" s="31">
        <v>5</v>
      </c>
      <c r="B55" s="8" t="s">
        <v>51</v>
      </c>
      <c r="C55" s="7">
        <v>1</v>
      </c>
      <c r="D55" s="9" t="s">
        <v>52</v>
      </c>
      <c r="E55" s="9">
        <v>85</v>
      </c>
      <c r="F55" s="10">
        <f>E55*C55</f>
        <v>85</v>
      </c>
      <c r="G55" s="9">
        <v>95</v>
      </c>
      <c r="H55" s="10">
        <f>G55*C55</f>
        <v>95</v>
      </c>
      <c r="I55" s="8" t="s">
        <v>53</v>
      </c>
    </row>
    <row r="56" spans="1:256" s="43" customFormat="1" ht="30" customHeight="1">
      <c r="A56" s="126"/>
      <c r="B56" s="127" t="s">
        <v>23</v>
      </c>
      <c r="C56" s="126"/>
      <c r="D56" s="126"/>
      <c r="E56" s="126"/>
      <c r="F56" s="125">
        <f>SUM(F51:F55)</f>
        <v>641.92</v>
      </c>
      <c r="G56" s="126"/>
      <c r="H56" s="125">
        <f>SUM(H51:H55)</f>
        <v>1501.7</v>
      </c>
      <c r="I56" s="12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9" s="16" customFormat="1" ht="26.25" customHeight="1">
      <c r="A57" s="149" t="s">
        <v>60</v>
      </c>
      <c r="B57" s="150"/>
      <c r="C57" s="108"/>
      <c r="D57" s="108"/>
      <c r="E57" s="109"/>
      <c r="F57" s="110"/>
      <c r="G57" s="109"/>
      <c r="H57" s="110"/>
      <c r="I57" s="111"/>
    </row>
    <row r="58" spans="1:10" ht="14.25">
      <c r="A58" s="153" t="s">
        <v>61</v>
      </c>
      <c r="B58" s="154"/>
      <c r="C58" s="21"/>
      <c r="D58" s="21"/>
      <c r="E58" s="12"/>
      <c r="F58" s="12"/>
      <c r="G58" s="21"/>
      <c r="H58" s="12"/>
      <c r="I58" s="22"/>
      <c r="J58" s="16"/>
    </row>
    <row r="59" spans="1:15" ht="20.25" customHeight="1">
      <c r="A59" s="7">
        <v>1</v>
      </c>
      <c r="B59" s="8" t="s">
        <v>32</v>
      </c>
      <c r="C59" s="9">
        <f>15*2.8</f>
        <v>42</v>
      </c>
      <c r="D59" s="9" t="s">
        <v>14</v>
      </c>
      <c r="E59" s="9">
        <v>3</v>
      </c>
      <c r="F59" s="10">
        <f>E59*C59</f>
        <v>126</v>
      </c>
      <c r="G59" s="9">
        <v>3</v>
      </c>
      <c r="H59" s="10">
        <f>G59*C59</f>
        <v>126</v>
      </c>
      <c r="I59" s="11" t="s">
        <v>33</v>
      </c>
      <c r="J59" s="23"/>
      <c r="K59" s="105"/>
      <c r="L59" s="105"/>
      <c r="M59" s="105"/>
      <c r="N59" s="105"/>
      <c r="O59" s="105"/>
    </row>
    <row r="60" spans="1:9" ht="27.75" customHeight="1">
      <c r="A60" s="7">
        <v>2</v>
      </c>
      <c r="B60" s="8" t="s">
        <v>16</v>
      </c>
      <c r="C60" s="9">
        <v>14</v>
      </c>
      <c r="D60" s="9" t="s">
        <v>14</v>
      </c>
      <c r="E60" s="9">
        <v>9</v>
      </c>
      <c r="F60" s="10">
        <f>E60*C60</f>
        <v>126</v>
      </c>
      <c r="G60" s="9">
        <v>12</v>
      </c>
      <c r="H60" s="10">
        <f>G60*C60</f>
        <v>168</v>
      </c>
      <c r="I60" s="11" t="s">
        <v>17</v>
      </c>
    </row>
    <row r="61" spans="1:9" s="16" customFormat="1" ht="36" customHeight="1">
      <c r="A61" s="7">
        <v>3</v>
      </c>
      <c r="B61" s="8" t="s">
        <v>18</v>
      </c>
      <c r="C61" s="9">
        <f>15*2.8</f>
        <v>42</v>
      </c>
      <c r="D61" s="9" t="s">
        <v>14</v>
      </c>
      <c r="E61" s="9">
        <v>9</v>
      </c>
      <c r="F61" s="10">
        <f>E61*C61</f>
        <v>378</v>
      </c>
      <c r="G61" s="9">
        <v>12</v>
      </c>
      <c r="H61" s="10">
        <f>G61*C61</f>
        <v>504</v>
      </c>
      <c r="I61" s="11" t="s">
        <v>17</v>
      </c>
    </row>
    <row r="62" spans="1:30" s="18" customFormat="1" ht="42.75" customHeight="1">
      <c r="A62" s="7">
        <v>5</v>
      </c>
      <c r="B62" s="8" t="s">
        <v>19</v>
      </c>
      <c r="C62" s="9">
        <v>14</v>
      </c>
      <c r="D62" s="9" t="s">
        <v>14</v>
      </c>
      <c r="E62" s="9">
        <v>15</v>
      </c>
      <c r="F62" s="10">
        <f>E62*C62</f>
        <v>210</v>
      </c>
      <c r="G62" s="9">
        <v>15</v>
      </c>
      <c r="H62" s="10">
        <f>G62*C62</f>
        <v>210</v>
      </c>
      <c r="I62" s="17" t="s">
        <v>62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9" s="16" customFormat="1" ht="26.25" customHeight="1">
      <c r="A63" s="7">
        <v>6</v>
      </c>
      <c r="B63" s="8" t="s">
        <v>26</v>
      </c>
      <c r="C63" s="9">
        <v>1</v>
      </c>
      <c r="D63" s="9" t="s">
        <v>27</v>
      </c>
      <c r="E63" s="9">
        <v>20</v>
      </c>
      <c r="F63" s="10">
        <f>E63*C63</f>
        <v>20</v>
      </c>
      <c r="G63" s="9">
        <v>200</v>
      </c>
      <c r="H63" s="10">
        <f>G63*C63</f>
        <v>200</v>
      </c>
      <c r="I63" s="11" t="s">
        <v>28</v>
      </c>
    </row>
    <row r="64" spans="1:256" s="43" customFormat="1" ht="30" customHeight="1">
      <c r="A64" s="126"/>
      <c r="B64" s="127" t="s">
        <v>23</v>
      </c>
      <c r="C64" s="126"/>
      <c r="D64" s="126"/>
      <c r="E64" s="126"/>
      <c r="F64" s="125">
        <f>SUM(F59:F63)</f>
        <v>860</v>
      </c>
      <c r="G64" s="126"/>
      <c r="H64" s="125">
        <f>SUM(H59:H63)</f>
        <v>1208</v>
      </c>
      <c r="I64" s="12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  <c r="IU64" s="44"/>
      <c r="IV64" s="44"/>
    </row>
    <row r="65" spans="1:9" ht="18" customHeight="1">
      <c r="A65" s="153" t="s">
        <v>63</v>
      </c>
      <c r="B65" s="154"/>
      <c r="C65" s="21"/>
      <c r="D65" s="21"/>
      <c r="E65" s="12"/>
      <c r="F65" s="12"/>
      <c r="G65" s="21"/>
      <c r="H65" s="12"/>
      <c r="I65" s="22"/>
    </row>
    <row r="66" spans="1:15" ht="20.25" customHeight="1">
      <c r="A66" s="7">
        <v>1</v>
      </c>
      <c r="B66" s="8" t="s">
        <v>32</v>
      </c>
      <c r="C66" s="9">
        <f>11.6*1.7</f>
        <v>19.72</v>
      </c>
      <c r="D66" s="9" t="s">
        <v>14</v>
      </c>
      <c r="E66" s="9">
        <v>3</v>
      </c>
      <c r="F66" s="10">
        <f>E66*C66</f>
        <v>59.16</v>
      </c>
      <c r="G66" s="9">
        <v>3</v>
      </c>
      <c r="H66" s="10">
        <f>G66*C66</f>
        <v>59.16</v>
      </c>
      <c r="I66" s="11" t="s">
        <v>33</v>
      </c>
      <c r="J66" s="23"/>
      <c r="K66" s="105"/>
      <c r="L66" s="105"/>
      <c r="M66" s="105"/>
      <c r="N66" s="105"/>
      <c r="O66" s="105"/>
    </row>
    <row r="67" spans="1:9" ht="27.75" customHeight="1">
      <c r="A67" s="7">
        <v>2</v>
      </c>
      <c r="B67" s="8" t="s">
        <v>16</v>
      </c>
      <c r="C67" s="9">
        <v>7.5</v>
      </c>
      <c r="D67" s="9" t="s">
        <v>14</v>
      </c>
      <c r="E67" s="9">
        <v>9</v>
      </c>
      <c r="F67" s="10">
        <f>E67*C67</f>
        <v>67.5</v>
      </c>
      <c r="G67" s="9">
        <v>12</v>
      </c>
      <c r="H67" s="10">
        <f>G67*C67</f>
        <v>90</v>
      </c>
      <c r="I67" s="11" t="s">
        <v>17</v>
      </c>
    </row>
    <row r="68" spans="1:9" s="16" customFormat="1" ht="33.75" customHeight="1">
      <c r="A68" s="7">
        <v>3</v>
      </c>
      <c r="B68" s="8" t="s">
        <v>18</v>
      </c>
      <c r="C68" s="9">
        <f>11.6*1.7</f>
        <v>19.72</v>
      </c>
      <c r="D68" s="9" t="s">
        <v>14</v>
      </c>
      <c r="E68" s="9">
        <v>9</v>
      </c>
      <c r="F68" s="10">
        <f>E68*C68</f>
        <v>177.48</v>
      </c>
      <c r="G68" s="9">
        <v>12</v>
      </c>
      <c r="H68" s="10">
        <f>G68*C68</f>
        <v>236.64</v>
      </c>
      <c r="I68" s="11" t="s">
        <v>17</v>
      </c>
    </row>
    <row r="69" spans="1:30" s="18" customFormat="1" ht="42.75" customHeight="1">
      <c r="A69" s="7">
        <v>4</v>
      </c>
      <c r="B69" s="8" t="s">
        <v>19</v>
      </c>
      <c r="C69" s="9">
        <v>7.5</v>
      </c>
      <c r="D69" s="9" t="s">
        <v>14</v>
      </c>
      <c r="E69" s="9">
        <v>15</v>
      </c>
      <c r="F69" s="10">
        <f>E69*C69</f>
        <v>112.5</v>
      </c>
      <c r="G69" s="9">
        <v>15</v>
      </c>
      <c r="H69" s="10">
        <f>G69*C69</f>
        <v>112.5</v>
      </c>
      <c r="I69" s="17" t="s">
        <v>62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9" ht="27" customHeight="1">
      <c r="A70" s="112">
        <v>5</v>
      </c>
      <c r="B70" s="8" t="s">
        <v>64</v>
      </c>
      <c r="C70" s="7">
        <v>6</v>
      </c>
      <c r="D70" s="9" t="s">
        <v>14</v>
      </c>
      <c r="E70" s="9">
        <v>55</v>
      </c>
      <c r="F70" s="10">
        <f>E70*C70</f>
        <v>330</v>
      </c>
      <c r="G70" s="9">
        <v>40</v>
      </c>
      <c r="H70" s="10">
        <f>G70*C70</f>
        <v>240</v>
      </c>
      <c r="I70" s="30" t="s">
        <v>65</v>
      </c>
    </row>
    <row r="71" spans="1:256" s="43" customFormat="1" ht="30" customHeight="1">
      <c r="A71" s="126"/>
      <c r="B71" s="127" t="s">
        <v>23</v>
      </c>
      <c r="C71" s="126"/>
      <c r="D71" s="126"/>
      <c r="E71" s="126"/>
      <c r="F71" s="125">
        <f>SUM(F66:F70)</f>
        <v>746.64</v>
      </c>
      <c r="G71" s="126"/>
      <c r="H71" s="125">
        <f>SUM(H66:H70)</f>
        <v>738.3</v>
      </c>
      <c r="I71" s="12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  <c r="IU71" s="44"/>
      <c r="IV71" s="44"/>
    </row>
    <row r="72" spans="1:9" ht="18" customHeight="1">
      <c r="A72" s="153" t="s">
        <v>66</v>
      </c>
      <c r="B72" s="154"/>
      <c r="C72" s="21"/>
      <c r="D72" s="21"/>
      <c r="E72" s="12"/>
      <c r="F72" s="12"/>
      <c r="G72" s="21"/>
      <c r="H72" s="12"/>
      <c r="I72" s="22"/>
    </row>
    <row r="73" spans="1:15" ht="20.25" customHeight="1">
      <c r="A73" s="7">
        <v>1</v>
      </c>
      <c r="B73" s="8" t="s">
        <v>32</v>
      </c>
      <c r="C73" s="9">
        <f>16*1.6</f>
        <v>25.6</v>
      </c>
      <c r="D73" s="9" t="s">
        <v>14</v>
      </c>
      <c r="E73" s="9">
        <v>3</v>
      </c>
      <c r="F73" s="10">
        <f>E73*C73</f>
        <v>76.80000000000001</v>
      </c>
      <c r="G73" s="9">
        <v>3</v>
      </c>
      <c r="H73" s="10">
        <f>G73*C73</f>
        <v>76.80000000000001</v>
      </c>
      <c r="I73" s="11" t="s">
        <v>33</v>
      </c>
      <c r="J73" s="23"/>
      <c r="K73" s="105"/>
      <c r="L73" s="105"/>
      <c r="M73" s="105"/>
      <c r="N73" s="105"/>
      <c r="O73" s="105"/>
    </row>
    <row r="74" spans="1:9" s="16" customFormat="1" ht="26.25" customHeight="1">
      <c r="A74" s="7">
        <v>2</v>
      </c>
      <c r="B74" s="8" t="s">
        <v>67</v>
      </c>
      <c r="C74" s="9">
        <f>16*1.6</f>
        <v>25.6</v>
      </c>
      <c r="D74" s="9" t="s">
        <v>14</v>
      </c>
      <c r="E74" s="9">
        <v>5</v>
      </c>
      <c r="F74" s="10">
        <f>E74*C74</f>
        <v>128</v>
      </c>
      <c r="G74" s="9">
        <v>10</v>
      </c>
      <c r="H74" s="10">
        <f>G74*C74</f>
        <v>256</v>
      </c>
      <c r="I74" s="11" t="s">
        <v>68</v>
      </c>
    </row>
    <row r="75" spans="1:256" s="43" customFormat="1" ht="30" customHeight="1">
      <c r="A75" s="126"/>
      <c r="B75" s="127" t="s">
        <v>23</v>
      </c>
      <c r="C75" s="126"/>
      <c r="D75" s="126"/>
      <c r="E75" s="126"/>
      <c r="F75" s="125">
        <f>SUM(F73:F74)</f>
        <v>204.8</v>
      </c>
      <c r="G75" s="126"/>
      <c r="H75" s="125">
        <f>SUM(H73:H74)</f>
        <v>332.8</v>
      </c>
      <c r="I75" s="12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  <c r="IU75" s="44"/>
      <c r="IV75" s="44"/>
    </row>
    <row r="76" spans="1:30" s="18" customFormat="1" ht="19.5" customHeight="1">
      <c r="A76" s="153" t="s">
        <v>69</v>
      </c>
      <c r="B76" s="154"/>
      <c r="C76" s="12"/>
      <c r="D76" s="12"/>
      <c r="E76" s="21"/>
      <c r="F76" s="12"/>
      <c r="G76" s="21"/>
      <c r="H76" s="12"/>
      <c r="I76" s="22"/>
      <c r="J76" s="16"/>
      <c r="K76" s="16"/>
      <c r="L76" s="16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</row>
    <row r="77" spans="1:30" s="18" customFormat="1" ht="42" customHeight="1">
      <c r="A77" s="15">
        <v>1</v>
      </c>
      <c r="B77" s="8" t="s">
        <v>42</v>
      </c>
      <c r="C77" s="7">
        <v>2.3</v>
      </c>
      <c r="D77" s="9" t="s">
        <v>14</v>
      </c>
      <c r="E77" s="9">
        <v>10</v>
      </c>
      <c r="F77" s="10">
        <f>E77*C77</f>
        <v>23</v>
      </c>
      <c r="G77" s="9">
        <v>25</v>
      </c>
      <c r="H77" s="10">
        <f>G77*C77</f>
        <v>57.49999999999999</v>
      </c>
      <c r="I77" s="17" t="s">
        <v>55</v>
      </c>
      <c r="J77" s="1"/>
      <c r="K77" s="1"/>
      <c r="L77" s="1">
        <f>2.1*3</f>
        <v>6.300000000000001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s="18" customFormat="1" ht="45.75" customHeight="1">
      <c r="A78" s="15">
        <v>2</v>
      </c>
      <c r="B78" s="8" t="s">
        <v>43</v>
      </c>
      <c r="C78" s="7">
        <f>6.4*2</f>
        <v>12.8</v>
      </c>
      <c r="D78" s="9" t="s">
        <v>14</v>
      </c>
      <c r="E78" s="9">
        <v>10</v>
      </c>
      <c r="F78" s="10">
        <f>E78*C78</f>
        <v>128</v>
      </c>
      <c r="G78" s="9">
        <v>25</v>
      </c>
      <c r="H78" s="10">
        <f>G78*C78</f>
        <v>320</v>
      </c>
      <c r="I78" s="30" t="s">
        <v>56</v>
      </c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9" ht="23.25" customHeight="1">
      <c r="A79" s="15">
        <v>3</v>
      </c>
      <c r="B79" s="35" t="s">
        <v>47</v>
      </c>
      <c r="C79" s="9">
        <v>12</v>
      </c>
      <c r="D79" s="9" t="s">
        <v>14</v>
      </c>
      <c r="E79" s="7">
        <v>25</v>
      </c>
      <c r="F79" s="10">
        <f>E79*C79</f>
        <v>300</v>
      </c>
      <c r="G79" s="7">
        <v>20</v>
      </c>
      <c r="H79" s="10">
        <f>G79*C79</f>
        <v>240</v>
      </c>
      <c r="I79" s="8" t="s">
        <v>70</v>
      </c>
    </row>
    <row r="80" spans="1:9" ht="27" customHeight="1">
      <c r="A80" s="112">
        <v>4</v>
      </c>
      <c r="B80" s="8" t="s">
        <v>64</v>
      </c>
      <c r="C80" s="7">
        <f>3.2*2.6</f>
        <v>8.32</v>
      </c>
      <c r="D80" s="9" t="s">
        <v>14</v>
      </c>
      <c r="E80" s="9">
        <v>55</v>
      </c>
      <c r="F80" s="10">
        <f>E80*C80</f>
        <v>457.6</v>
      </c>
      <c r="G80" s="9">
        <v>40</v>
      </c>
      <c r="H80" s="10">
        <f>G80*C80</f>
        <v>332.8</v>
      </c>
      <c r="I80" s="30" t="s">
        <v>65</v>
      </c>
    </row>
    <row r="81" spans="1:9" ht="17.25" customHeight="1">
      <c r="A81" s="15">
        <v>5</v>
      </c>
      <c r="B81" s="8" t="s">
        <v>51</v>
      </c>
      <c r="C81" s="7">
        <v>1</v>
      </c>
      <c r="D81" s="9" t="s">
        <v>52</v>
      </c>
      <c r="E81" s="9">
        <v>85</v>
      </c>
      <c r="F81" s="10">
        <f>E81*C81</f>
        <v>85</v>
      </c>
      <c r="G81" s="9">
        <v>95</v>
      </c>
      <c r="H81" s="10">
        <f>G81*C81</f>
        <v>95</v>
      </c>
      <c r="I81" s="8" t="s">
        <v>53</v>
      </c>
    </row>
    <row r="82" spans="1:256" s="43" customFormat="1" ht="30" customHeight="1">
      <c r="A82" s="126"/>
      <c r="B82" s="127" t="s">
        <v>23</v>
      </c>
      <c r="C82" s="126"/>
      <c r="D82" s="126"/>
      <c r="E82" s="126"/>
      <c r="F82" s="125">
        <f>SUM(F77:F81)</f>
        <v>993.6</v>
      </c>
      <c r="G82" s="126"/>
      <c r="H82" s="125">
        <f>SUM(H77:H81)</f>
        <v>1045.3</v>
      </c>
      <c r="I82" s="12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  <c r="IU82" s="44"/>
      <c r="IV82" s="44"/>
    </row>
    <row r="83" spans="1:14" s="114" customFormat="1" ht="21" customHeight="1">
      <c r="A83" s="156" t="s">
        <v>71</v>
      </c>
      <c r="B83" s="157"/>
      <c r="C83" s="120"/>
      <c r="D83" s="120"/>
      <c r="E83" s="119"/>
      <c r="F83" s="119"/>
      <c r="G83" s="120"/>
      <c r="H83" s="119"/>
      <c r="I83" s="118"/>
      <c r="L83" s="116"/>
      <c r="M83" s="116"/>
      <c r="N83" s="116"/>
    </row>
    <row r="84" spans="1:256" ht="44.25" customHeight="1">
      <c r="A84" s="117">
        <v>1</v>
      </c>
      <c r="B84" s="103" t="s">
        <v>72</v>
      </c>
      <c r="C84" s="102">
        <v>51</v>
      </c>
      <c r="D84" s="101" t="s">
        <v>14</v>
      </c>
      <c r="E84" s="102">
        <v>140</v>
      </c>
      <c r="F84" s="102">
        <f>C84*E84</f>
        <v>7140</v>
      </c>
      <c r="G84" s="102">
        <v>120</v>
      </c>
      <c r="H84" s="102">
        <f>C84*G84</f>
        <v>6120</v>
      </c>
      <c r="I84" s="121" t="s">
        <v>73</v>
      </c>
      <c r="J84" s="113"/>
      <c r="K84" s="113"/>
      <c r="L84" s="115"/>
      <c r="M84" s="115"/>
      <c r="N84" s="115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  <c r="GC84" s="113"/>
      <c r="GD84" s="113"/>
      <c r="GE84" s="113"/>
      <c r="GF84" s="113"/>
      <c r="GG84" s="113"/>
      <c r="GH84" s="113"/>
      <c r="GI84" s="113"/>
      <c r="GJ84" s="113"/>
      <c r="GK84" s="113"/>
      <c r="GL84" s="113"/>
      <c r="GM84" s="113"/>
      <c r="GN84" s="113"/>
      <c r="GO84" s="113"/>
      <c r="GP84" s="113"/>
      <c r="GQ84" s="113"/>
      <c r="GR84" s="113"/>
      <c r="GS84" s="113"/>
      <c r="GT84" s="113"/>
      <c r="GU84" s="113"/>
      <c r="GV84" s="113"/>
      <c r="GW84" s="113"/>
      <c r="GX84" s="113"/>
      <c r="GY84" s="113"/>
      <c r="GZ84" s="113"/>
      <c r="HA84" s="113"/>
      <c r="HB84" s="113"/>
      <c r="HC84" s="113"/>
      <c r="HD84" s="113"/>
      <c r="HE84" s="113"/>
      <c r="HF84" s="113"/>
      <c r="HG84" s="113"/>
      <c r="HH84" s="113"/>
      <c r="HI84" s="113"/>
      <c r="HJ84" s="113"/>
      <c r="HK84" s="113"/>
      <c r="HL84" s="113"/>
      <c r="HM84" s="113"/>
      <c r="HN84" s="113"/>
      <c r="HO84" s="113"/>
      <c r="HP84" s="113"/>
      <c r="HQ84" s="113"/>
      <c r="HR84" s="113"/>
      <c r="HS84" s="113"/>
      <c r="HT84" s="113"/>
      <c r="HU84" s="113"/>
      <c r="HV84" s="113"/>
      <c r="HW84" s="113"/>
      <c r="HX84" s="113"/>
      <c r="HY84" s="113"/>
      <c r="HZ84" s="113"/>
      <c r="IA84" s="113"/>
      <c r="IB84" s="113"/>
      <c r="IC84" s="113"/>
      <c r="ID84" s="113"/>
      <c r="IE84" s="113"/>
      <c r="IF84" s="113"/>
      <c r="IG84" s="113"/>
      <c r="IH84" s="113"/>
      <c r="II84" s="113"/>
      <c r="IJ84" s="113"/>
      <c r="IK84" s="113"/>
      <c r="IL84" s="113"/>
      <c r="IM84" s="113"/>
      <c r="IN84" s="113"/>
      <c r="IO84" s="113"/>
      <c r="IP84" s="113"/>
      <c r="IQ84" s="113"/>
      <c r="IR84" s="113"/>
      <c r="IS84" s="113"/>
      <c r="IT84" s="113"/>
      <c r="IU84" s="113"/>
      <c r="IV84" s="113"/>
    </row>
    <row r="85" spans="1:9" s="128" customFormat="1" ht="44.25" customHeight="1">
      <c r="A85" s="129">
        <v>2</v>
      </c>
      <c r="B85" s="122" t="s">
        <v>74</v>
      </c>
      <c r="C85" s="123">
        <v>20</v>
      </c>
      <c r="D85" s="123" t="s">
        <v>75</v>
      </c>
      <c r="E85" s="123">
        <v>130</v>
      </c>
      <c r="F85" s="123">
        <f>C85*E85</f>
        <v>2600</v>
      </c>
      <c r="G85" s="123">
        <v>100</v>
      </c>
      <c r="H85" s="123">
        <f>C85*G85</f>
        <v>2000</v>
      </c>
      <c r="I85" s="121" t="s">
        <v>76</v>
      </c>
    </row>
    <row r="86" spans="1:256" s="43" customFormat="1" ht="30" customHeight="1">
      <c r="A86" s="126"/>
      <c r="B86" s="127" t="s">
        <v>23</v>
      </c>
      <c r="C86" s="126"/>
      <c r="D86" s="126"/>
      <c r="E86" s="126"/>
      <c r="F86" s="125">
        <f>SUM(F84:F85)</f>
        <v>9740</v>
      </c>
      <c r="G86" s="126"/>
      <c r="H86" s="125">
        <f>SUM(H84:H85)</f>
        <v>8120</v>
      </c>
      <c r="I86" s="12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  <c r="IU86" s="44"/>
      <c r="IV86" s="44"/>
    </row>
    <row r="87" spans="1:17" ht="18" customHeight="1">
      <c r="A87" s="36" t="s">
        <v>77</v>
      </c>
      <c r="B87" s="37" t="s">
        <v>78</v>
      </c>
      <c r="C87" s="38"/>
      <c r="D87" s="38"/>
      <c r="E87" s="38"/>
      <c r="F87" s="39"/>
      <c r="G87" s="39"/>
      <c r="H87" s="39"/>
      <c r="I87" s="40"/>
      <c r="J87" s="18"/>
      <c r="K87" s="41"/>
      <c r="L87" s="41"/>
      <c r="M87" s="41"/>
      <c r="N87" s="41"/>
      <c r="O87" s="41"/>
      <c r="P87" s="41"/>
      <c r="Q87" s="41"/>
    </row>
    <row r="88" spans="1:256" s="25" customFormat="1" ht="72.75" customHeight="1">
      <c r="A88" s="42">
        <v>1</v>
      </c>
      <c r="B88" s="10" t="s">
        <v>79</v>
      </c>
      <c r="C88" s="32">
        <v>130</v>
      </c>
      <c r="D88" s="9" t="s">
        <v>163</v>
      </c>
      <c r="E88" s="9">
        <v>45</v>
      </c>
      <c r="F88" s="10">
        <f>E88*C88</f>
        <v>5850</v>
      </c>
      <c r="G88" s="9">
        <v>30</v>
      </c>
      <c r="H88" s="10">
        <f>G88*C88</f>
        <v>3900</v>
      </c>
      <c r="I88" s="17" t="s">
        <v>80</v>
      </c>
      <c r="J88" s="33"/>
      <c r="K88" s="33">
        <f>260*1.17</f>
        <v>304.2</v>
      </c>
      <c r="L88" s="33">
        <f>17860*1.17</f>
        <v>20896.199999999997</v>
      </c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s="25" customFormat="1" ht="45" customHeight="1">
      <c r="A89" s="42">
        <v>2</v>
      </c>
      <c r="B89" s="8" t="s">
        <v>81</v>
      </c>
      <c r="C89" s="32">
        <v>1</v>
      </c>
      <c r="D89" s="9" t="s">
        <v>27</v>
      </c>
      <c r="E89" s="9">
        <v>200</v>
      </c>
      <c r="F89" s="10">
        <f>E89*C89</f>
        <v>200</v>
      </c>
      <c r="G89" s="9">
        <v>260</v>
      </c>
      <c r="H89" s="10">
        <f>G89*C89</f>
        <v>260</v>
      </c>
      <c r="I89" s="17" t="s">
        <v>82</v>
      </c>
      <c r="J89" s="33"/>
      <c r="K89" s="33"/>
      <c r="L89" s="33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s="43" customFormat="1" ht="30" customHeight="1">
      <c r="A90" s="126"/>
      <c r="B90" s="127" t="s">
        <v>23</v>
      </c>
      <c r="C90" s="126"/>
      <c r="D90" s="126"/>
      <c r="E90" s="126"/>
      <c r="F90" s="125">
        <f>SUM(F88:F89)</f>
        <v>6050</v>
      </c>
      <c r="G90" s="126"/>
      <c r="H90" s="125">
        <f>SUM(H88:H89)</f>
        <v>4160</v>
      </c>
      <c r="I90" s="12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  <c r="IU90" s="44"/>
      <c r="IV90" s="44"/>
    </row>
    <row r="91" spans="1:12" s="130" customFormat="1" ht="17.25" customHeight="1">
      <c r="A91" s="134"/>
      <c r="B91" s="135" t="s">
        <v>83</v>
      </c>
      <c r="C91" s="158" t="s">
        <v>84</v>
      </c>
      <c r="D91" s="159"/>
      <c r="E91" s="160"/>
      <c r="F91" s="133">
        <f>F90+F86+F82+F71+F64+F56+F49+F42+F37+F28+F20+F14+F75</f>
        <v>25528.359999999993</v>
      </c>
      <c r="G91" s="134" t="s">
        <v>7</v>
      </c>
      <c r="H91" s="133">
        <f>H90+H82+H71+H64+H56+H49+H42+H37+H28+H20+H14+H86+H75</f>
        <v>25311.8</v>
      </c>
      <c r="I91" s="132" t="s">
        <v>83</v>
      </c>
      <c r="J91" s="131"/>
      <c r="K91" s="131"/>
      <c r="L91" s="131"/>
    </row>
    <row r="92" spans="1:30" s="41" customFormat="1" ht="17.25" customHeight="1">
      <c r="A92" s="45" t="s">
        <v>85</v>
      </c>
      <c r="B92" s="46" t="s">
        <v>86</v>
      </c>
      <c r="C92" s="161" t="s">
        <v>87</v>
      </c>
      <c r="D92" s="162"/>
      <c r="E92" s="163"/>
      <c r="F92" s="164">
        <f>(H91+F91)*0.08+576</f>
        <v>4643.212799999999</v>
      </c>
      <c r="G92" s="165"/>
      <c r="H92" s="166"/>
      <c r="I92" s="49" t="s">
        <v>88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256" s="41" customFormat="1" ht="15" customHeight="1">
      <c r="A93" s="45" t="s">
        <v>89</v>
      </c>
      <c r="B93" s="46" t="s">
        <v>90</v>
      </c>
      <c r="C93" s="161" t="s">
        <v>91</v>
      </c>
      <c r="D93" s="162"/>
      <c r="E93" s="163"/>
      <c r="F93" s="164">
        <f>(F91+H91)*0.17</f>
        <v>8642.827199999998</v>
      </c>
      <c r="G93" s="165"/>
      <c r="H93" s="166"/>
      <c r="I93" s="51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  <c r="CW93" s="50"/>
      <c r="CX93" s="50"/>
      <c r="CY93" s="50"/>
      <c r="CZ93" s="50"/>
      <c r="DA93" s="50"/>
      <c r="DB93" s="50"/>
      <c r="DC93" s="50"/>
      <c r="DD93" s="50"/>
      <c r="DE93" s="50"/>
      <c r="DF93" s="50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0"/>
      <c r="DS93" s="50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0"/>
      <c r="EF93" s="50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0"/>
      <c r="ES93" s="50"/>
      <c r="ET93" s="50"/>
      <c r="EU93" s="50"/>
      <c r="EV93" s="50"/>
      <c r="EW93" s="50"/>
      <c r="EX93" s="50"/>
      <c r="EY93" s="50"/>
      <c r="EZ93" s="50"/>
      <c r="FA93" s="50"/>
      <c r="FB93" s="50"/>
      <c r="FC93" s="50"/>
      <c r="FD93" s="50"/>
      <c r="FE93" s="50"/>
      <c r="FF93" s="50"/>
      <c r="FG93" s="50"/>
      <c r="FH93" s="50"/>
      <c r="FI93" s="50"/>
      <c r="FJ93" s="50"/>
      <c r="FK93" s="50"/>
      <c r="FL93" s="50"/>
      <c r="FM93" s="50"/>
      <c r="FN93" s="50"/>
      <c r="FO93" s="50"/>
      <c r="FP93" s="50"/>
      <c r="FQ93" s="50"/>
      <c r="FR93" s="50"/>
      <c r="FS93" s="50"/>
      <c r="FT93" s="50"/>
      <c r="FU93" s="50"/>
      <c r="FV93" s="50"/>
      <c r="FW93" s="50"/>
      <c r="FX93" s="50"/>
      <c r="FY93" s="50"/>
      <c r="FZ93" s="50"/>
      <c r="GA93" s="50"/>
      <c r="GB93" s="50"/>
      <c r="GC93" s="50"/>
      <c r="GD93" s="50"/>
      <c r="GE93" s="50"/>
      <c r="GF93" s="50"/>
      <c r="GG93" s="50"/>
      <c r="GH93" s="50"/>
      <c r="GI93" s="50"/>
      <c r="GJ93" s="50"/>
      <c r="GK93" s="50"/>
      <c r="GL93" s="50"/>
      <c r="GM93" s="50"/>
      <c r="GN93" s="50"/>
      <c r="GO93" s="50"/>
      <c r="GP93" s="50"/>
      <c r="GQ93" s="50"/>
      <c r="GR93" s="50"/>
      <c r="GS93" s="50"/>
      <c r="GT93" s="50"/>
      <c r="GU93" s="50"/>
      <c r="GV93" s="50"/>
      <c r="GW93" s="50"/>
      <c r="GX93" s="50"/>
      <c r="GY93" s="50"/>
      <c r="GZ93" s="50"/>
      <c r="HA93" s="50"/>
      <c r="HB93" s="50"/>
      <c r="HC93" s="50"/>
      <c r="HD93" s="50"/>
      <c r="HE93" s="50"/>
      <c r="HF93" s="50"/>
      <c r="HG93" s="50"/>
      <c r="HH93" s="50"/>
      <c r="HI93" s="50"/>
      <c r="HJ93" s="50"/>
      <c r="HK93" s="50"/>
      <c r="HL93" s="50"/>
      <c r="HM93" s="50"/>
      <c r="HN93" s="50"/>
      <c r="HO93" s="50"/>
      <c r="HP93" s="50"/>
      <c r="HQ93" s="50"/>
      <c r="HR93" s="50"/>
      <c r="HS93" s="50"/>
      <c r="HT93" s="50"/>
      <c r="HU93" s="50"/>
      <c r="HV93" s="50"/>
      <c r="HW93" s="50"/>
      <c r="HX93" s="50"/>
      <c r="HY93" s="50"/>
      <c r="HZ93" s="50"/>
      <c r="IA93" s="50"/>
      <c r="IB93" s="50"/>
      <c r="IC93" s="50"/>
      <c r="ID93" s="50"/>
      <c r="IE93" s="50"/>
      <c r="IF93" s="50"/>
      <c r="IG93" s="50"/>
      <c r="IH93" s="50"/>
      <c r="II93" s="50"/>
      <c r="IJ93" s="50"/>
      <c r="IK93" s="50"/>
      <c r="IL93" s="50"/>
      <c r="IM93" s="50"/>
      <c r="IN93" s="50"/>
      <c r="IO93" s="50"/>
      <c r="IP93" s="50"/>
      <c r="IQ93" s="50"/>
      <c r="IR93" s="50"/>
      <c r="IS93" s="50"/>
      <c r="IT93" s="50"/>
      <c r="IU93" s="50"/>
      <c r="IV93" s="50"/>
    </row>
    <row r="94" spans="1:30" s="50" customFormat="1" ht="18" customHeight="1">
      <c r="A94" s="45"/>
      <c r="B94" s="52"/>
      <c r="C94" s="47"/>
      <c r="D94" s="47"/>
      <c r="E94" s="47"/>
      <c r="F94" s="48"/>
      <c r="G94" s="48"/>
      <c r="H94" s="48"/>
      <c r="I94" s="53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</row>
    <row r="95" spans="1:30" s="2" customFormat="1" ht="18" customHeight="1">
      <c r="A95" s="54" t="s">
        <v>92</v>
      </c>
      <c r="B95" s="55" t="s">
        <v>93</v>
      </c>
      <c r="C95" s="56"/>
      <c r="D95" s="56"/>
      <c r="E95" s="56"/>
      <c r="F95" s="56"/>
      <c r="G95" s="56"/>
      <c r="H95" s="56"/>
      <c r="I95" s="57"/>
      <c r="J95" s="18"/>
      <c r="K95" s="18"/>
      <c r="L95" s="18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s="2" customFormat="1" ht="34.5" customHeight="1">
      <c r="A96" s="20">
        <v>1</v>
      </c>
      <c r="B96" s="19" t="s">
        <v>94</v>
      </c>
      <c r="C96" s="20">
        <v>1</v>
      </c>
      <c r="D96" s="20" t="s">
        <v>27</v>
      </c>
      <c r="E96" s="20">
        <v>0</v>
      </c>
      <c r="F96" s="9">
        <f>E96*C96</f>
        <v>0</v>
      </c>
      <c r="G96" s="20">
        <v>1000</v>
      </c>
      <c r="H96" s="9">
        <f>G96</f>
        <v>1000</v>
      </c>
      <c r="I96" s="58" t="s">
        <v>95</v>
      </c>
      <c r="J96" s="1"/>
      <c r="K96" s="1"/>
      <c r="L96" s="1"/>
      <c r="M96" s="1">
        <f>50840*0.08+576</f>
        <v>4643.200000000001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s="2" customFormat="1" ht="24.75" customHeight="1">
      <c r="A97" s="20">
        <v>2</v>
      </c>
      <c r="B97" s="19" t="s">
        <v>96</v>
      </c>
      <c r="C97" s="20">
        <v>1</v>
      </c>
      <c r="D97" s="20" t="s">
        <v>27</v>
      </c>
      <c r="E97" s="20">
        <v>0</v>
      </c>
      <c r="F97" s="9">
        <f>E97*C97</f>
        <v>0</v>
      </c>
      <c r="G97" s="20">
        <v>800</v>
      </c>
      <c r="H97" s="9">
        <f>G97</f>
        <v>800</v>
      </c>
      <c r="I97" s="59" t="s">
        <v>97</v>
      </c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</row>
    <row r="98" spans="1:256" ht="20.25" customHeight="1">
      <c r="A98" s="60" t="s">
        <v>98</v>
      </c>
      <c r="B98" s="61" t="s">
        <v>99</v>
      </c>
      <c r="C98" s="167" t="s">
        <v>100</v>
      </c>
      <c r="D98" s="168"/>
      <c r="E98" s="169"/>
      <c r="F98" s="170">
        <f>F91+H91+F92+F93+H96+H97</f>
        <v>65926.19999999998</v>
      </c>
      <c r="G98" s="171"/>
      <c r="H98" s="172"/>
      <c r="I98" s="62"/>
      <c r="L98" s="1">
        <f>50840*0.17</f>
        <v>8642.800000000001</v>
      </c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  <c r="IU98" s="63"/>
      <c r="IV98" s="63"/>
    </row>
    <row r="99" spans="1:256" s="18" customFormat="1" ht="13.5">
      <c r="A99" s="64" t="s">
        <v>101</v>
      </c>
      <c r="B99" s="65"/>
      <c r="C99" s="64"/>
      <c r="D99" s="64"/>
      <c r="E99" s="66"/>
      <c r="F99" s="66"/>
      <c r="G99" s="64"/>
      <c r="H99" s="66"/>
      <c r="I99" s="65" t="s">
        <v>102</v>
      </c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  <c r="IU99" s="63"/>
      <c r="IV99" s="63"/>
    </row>
    <row r="100" spans="1:256" s="63" customFormat="1" ht="18" customHeight="1">
      <c r="A100" s="67" t="s">
        <v>103</v>
      </c>
      <c r="B100" s="173" t="s">
        <v>104</v>
      </c>
      <c r="C100" s="173"/>
      <c r="D100" s="173"/>
      <c r="E100" s="173"/>
      <c r="F100" s="173"/>
      <c r="G100" s="173"/>
      <c r="H100" s="173"/>
      <c r="I100" s="17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</row>
    <row r="101" spans="1:256" s="63" customFormat="1" ht="18" customHeight="1">
      <c r="A101" s="67" t="s">
        <v>103</v>
      </c>
      <c r="B101" s="174" t="s">
        <v>105</v>
      </c>
      <c r="C101" s="174"/>
      <c r="D101" s="174"/>
      <c r="E101" s="174"/>
      <c r="F101" s="174"/>
      <c r="G101" s="174"/>
      <c r="H101" s="174"/>
      <c r="I101" s="174"/>
      <c r="J101" s="68"/>
      <c r="K101" s="68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256" s="63" customFormat="1" ht="18" customHeight="1">
      <c r="A102" s="67" t="s">
        <v>103</v>
      </c>
      <c r="B102" s="174" t="s">
        <v>106</v>
      </c>
      <c r="C102" s="174"/>
      <c r="D102" s="174"/>
      <c r="E102" s="174"/>
      <c r="F102" s="174"/>
      <c r="G102" s="174"/>
      <c r="H102" s="174"/>
      <c r="I102" s="174"/>
      <c r="J102" s="1"/>
      <c r="K102" s="136">
        <f>F98-F92</f>
        <v>61282.98719999998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</row>
    <row r="103" spans="1:256" s="63" customFormat="1" ht="18" customHeight="1">
      <c r="A103" s="67" t="s">
        <v>103</v>
      </c>
      <c r="B103" s="174" t="s">
        <v>107</v>
      </c>
      <c r="C103" s="174"/>
      <c r="D103" s="174"/>
      <c r="E103" s="174"/>
      <c r="F103" s="174"/>
      <c r="G103" s="174"/>
      <c r="H103" s="174"/>
      <c r="I103" s="174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9" ht="13.5">
      <c r="A104" s="69" t="s">
        <v>103</v>
      </c>
      <c r="B104" s="175" t="s">
        <v>108</v>
      </c>
      <c r="C104" s="175"/>
      <c r="D104" s="175"/>
      <c r="E104" s="175"/>
      <c r="F104" s="175"/>
      <c r="G104" s="175"/>
      <c r="H104" s="175"/>
      <c r="I104" s="175"/>
    </row>
    <row r="105" spans="1:9" ht="16.5" customHeight="1">
      <c r="A105" s="69" t="s">
        <v>103</v>
      </c>
      <c r="B105" s="175" t="s">
        <v>109</v>
      </c>
      <c r="C105" s="175"/>
      <c r="D105" s="175"/>
      <c r="E105" s="175"/>
      <c r="F105" s="175"/>
      <c r="G105" s="175"/>
      <c r="H105" s="175"/>
      <c r="I105" s="175"/>
    </row>
    <row r="106" spans="1:10" ht="18.75" customHeight="1">
      <c r="A106" s="69" t="s">
        <v>103</v>
      </c>
      <c r="B106" s="175" t="s">
        <v>110</v>
      </c>
      <c r="C106" s="175"/>
      <c r="D106" s="175"/>
      <c r="E106" s="175"/>
      <c r="F106" s="175"/>
      <c r="G106" s="175"/>
      <c r="H106" s="175"/>
      <c r="I106" s="175"/>
      <c r="J106" s="71"/>
    </row>
    <row r="107" spans="1:9" ht="18.75" customHeight="1">
      <c r="A107" s="69" t="s">
        <v>103</v>
      </c>
      <c r="B107" s="175" t="s">
        <v>111</v>
      </c>
      <c r="C107" s="175"/>
      <c r="D107" s="175"/>
      <c r="E107" s="175"/>
      <c r="F107" s="175"/>
      <c r="G107" s="175"/>
      <c r="H107" s="175"/>
      <c r="I107" s="175"/>
    </row>
    <row r="108" spans="1:9" ht="13.5">
      <c r="A108" s="69" t="s">
        <v>103</v>
      </c>
      <c r="B108" s="175" t="s">
        <v>112</v>
      </c>
      <c r="C108" s="175"/>
      <c r="D108" s="175"/>
      <c r="E108" s="175"/>
      <c r="F108" s="175"/>
      <c r="G108" s="175"/>
      <c r="H108" s="175"/>
      <c r="I108" s="175"/>
    </row>
    <row r="109" spans="1:9" ht="13.5">
      <c r="A109" s="69" t="s">
        <v>103</v>
      </c>
      <c r="B109" s="175" t="s">
        <v>113</v>
      </c>
      <c r="C109" s="175"/>
      <c r="D109" s="175"/>
      <c r="E109" s="175"/>
      <c r="F109" s="175"/>
      <c r="G109" s="175"/>
      <c r="H109" s="175"/>
      <c r="I109" s="175"/>
    </row>
    <row r="110" spans="1:9" ht="18.75" customHeight="1">
      <c r="A110" s="72"/>
      <c r="B110" s="176" t="s">
        <v>114</v>
      </c>
      <c r="C110" s="176"/>
      <c r="D110" s="72"/>
      <c r="E110" s="73"/>
      <c r="F110" s="73"/>
      <c r="G110" s="72"/>
      <c r="H110" s="73"/>
      <c r="I110" s="70" t="s">
        <v>115</v>
      </c>
    </row>
    <row r="111" spans="1:10" ht="18.75" customHeight="1">
      <c r="A111" s="72"/>
      <c r="B111" s="70"/>
      <c r="C111" s="72"/>
      <c r="D111" s="72"/>
      <c r="E111" s="73"/>
      <c r="F111" s="73"/>
      <c r="G111" s="72"/>
      <c r="H111" s="73"/>
      <c r="I111" s="70"/>
      <c r="J111" s="1">
        <f>13*4.5</f>
        <v>58.5</v>
      </c>
    </row>
    <row r="112" spans="2:9" ht="18.75" customHeight="1">
      <c r="B112" s="177" t="s">
        <v>116</v>
      </c>
      <c r="C112" s="177"/>
      <c r="D112" s="177"/>
      <c r="I112" s="68" t="s">
        <v>117</v>
      </c>
    </row>
    <row r="114" spans="1:10" s="79" customFormat="1" ht="13.5">
      <c r="A114" s="178" t="s">
        <v>118</v>
      </c>
      <c r="B114" s="179"/>
      <c r="C114" s="77"/>
      <c r="D114" s="77"/>
      <c r="E114" s="77"/>
      <c r="F114" s="77"/>
      <c r="G114" s="77"/>
      <c r="H114" s="77"/>
      <c r="I114" s="78" t="s">
        <v>119</v>
      </c>
      <c r="J114" s="24"/>
    </row>
    <row r="115" spans="1:9" ht="57" customHeight="1">
      <c r="A115" s="80">
        <v>1</v>
      </c>
      <c r="B115" s="81" t="s">
        <v>120</v>
      </c>
      <c r="C115" s="80">
        <v>60</v>
      </c>
      <c r="D115" s="82" t="s">
        <v>121</v>
      </c>
      <c r="E115" s="82">
        <v>12</v>
      </c>
      <c r="F115" s="82">
        <f aca="true" t="shared" si="4" ref="F115:F135">C115*E115</f>
        <v>720</v>
      </c>
      <c r="G115" s="82"/>
      <c r="H115" s="82"/>
      <c r="I115" s="83" t="s">
        <v>122</v>
      </c>
    </row>
    <row r="116" spans="1:9" s="79" customFormat="1" ht="21.75" customHeight="1">
      <c r="A116" s="80">
        <v>2</v>
      </c>
      <c r="B116" s="84" t="s">
        <v>123</v>
      </c>
      <c r="C116" s="82">
        <v>32</v>
      </c>
      <c r="D116" s="82" t="s">
        <v>14</v>
      </c>
      <c r="E116" s="82">
        <v>150</v>
      </c>
      <c r="F116" s="82">
        <f t="shared" si="4"/>
        <v>4800</v>
      </c>
      <c r="G116" s="82"/>
      <c r="H116" s="82"/>
      <c r="I116" s="81" t="s">
        <v>124</v>
      </c>
    </row>
    <row r="117" spans="1:9" s="79" customFormat="1" ht="25.5" customHeight="1">
      <c r="A117" s="80">
        <v>3</v>
      </c>
      <c r="B117" s="84" t="s">
        <v>125</v>
      </c>
      <c r="C117" s="82">
        <v>8.3</v>
      </c>
      <c r="D117" s="82" t="s">
        <v>14</v>
      </c>
      <c r="E117" s="82">
        <v>70</v>
      </c>
      <c r="F117" s="82">
        <f t="shared" si="4"/>
        <v>581</v>
      </c>
      <c r="G117" s="82"/>
      <c r="H117" s="82"/>
      <c r="I117" s="81" t="s">
        <v>126</v>
      </c>
    </row>
    <row r="118" spans="1:9" s="79" customFormat="1" ht="21.75" customHeight="1">
      <c r="A118" s="80">
        <v>4</v>
      </c>
      <c r="B118" s="84" t="s">
        <v>127</v>
      </c>
      <c r="C118" s="9">
        <v>33</v>
      </c>
      <c r="D118" s="82" t="s">
        <v>14</v>
      </c>
      <c r="E118" s="82">
        <v>70</v>
      </c>
      <c r="F118" s="82">
        <f t="shared" si="4"/>
        <v>2310</v>
      </c>
      <c r="G118" s="82"/>
      <c r="H118" s="82"/>
      <c r="I118" s="81" t="s">
        <v>128</v>
      </c>
    </row>
    <row r="119" spans="1:9" s="79" customFormat="1" ht="21" customHeight="1">
      <c r="A119" s="80">
        <v>5</v>
      </c>
      <c r="B119" s="84" t="s">
        <v>129</v>
      </c>
      <c r="C119" s="82">
        <v>6</v>
      </c>
      <c r="D119" s="82" t="s">
        <v>14</v>
      </c>
      <c r="E119" s="82">
        <v>70</v>
      </c>
      <c r="F119" s="82">
        <f t="shared" si="4"/>
        <v>420</v>
      </c>
      <c r="G119" s="82"/>
      <c r="H119" s="82"/>
      <c r="I119" s="81" t="s">
        <v>126</v>
      </c>
    </row>
    <row r="120" spans="1:9" s="79" customFormat="1" ht="21.75" customHeight="1">
      <c r="A120" s="80">
        <v>6</v>
      </c>
      <c r="B120" s="84" t="s">
        <v>130</v>
      </c>
      <c r="C120" s="9">
        <v>32</v>
      </c>
      <c r="D120" s="82" t="s">
        <v>14</v>
      </c>
      <c r="E120" s="82">
        <v>70</v>
      </c>
      <c r="F120" s="82">
        <f t="shared" si="4"/>
        <v>2240</v>
      </c>
      <c r="G120" s="82"/>
      <c r="H120" s="82"/>
      <c r="I120" s="81" t="s">
        <v>128</v>
      </c>
    </row>
    <row r="121" spans="1:9" s="79" customFormat="1" ht="15">
      <c r="A121" s="80">
        <v>7</v>
      </c>
      <c r="B121" s="84" t="s">
        <v>131</v>
      </c>
      <c r="C121" s="82">
        <v>65</v>
      </c>
      <c r="D121" s="82" t="s">
        <v>14</v>
      </c>
      <c r="E121" s="82">
        <v>100</v>
      </c>
      <c r="F121" s="82">
        <f t="shared" si="4"/>
        <v>6500</v>
      </c>
      <c r="G121" s="82"/>
      <c r="H121" s="82"/>
      <c r="I121" s="81" t="s">
        <v>132</v>
      </c>
    </row>
    <row r="122" spans="1:9" s="79" customFormat="1" ht="30" customHeight="1">
      <c r="A122" s="80">
        <v>8</v>
      </c>
      <c r="B122" s="84" t="s">
        <v>133</v>
      </c>
      <c r="C122" s="82">
        <v>4.6</v>
      </c>
      <c r="D122" s="82" t="s">
        <v>75</v>
      </c>
      <c r="E122" s="82">
        <v>1200</v>
      </c>
      <c r="F122" s="82">
        <f t="shared" si="4"/>
        <v>5520</v>
      </c>
      <c r="G122" s="82"/>
      <c r="H122" s="82"/>
      <c r="I122" s="85" t="s">
        <v>134</v>
      </c>
    </row>
    <row r="123" spans="1:71" s="98" customFormat="1" ht="30" customHeight="1">
      <c r="A123" s="80">
        <v>9</v>
      </c>
      <c r="B123" s="99" t="s">
        <v>135</v>
      </c>
      <c r="C123" s="100">
        <v>1</v>
      </c>
      <c r="D123" s="101" t="s">
        <v>136</v>
      </c>
      <c r="E123" s="101">
        <v>600</v>
      </c>
      <c r="F123" s="82">
        <f t="shared" si="4"/>
        <v>600</v>
      </c>
      <c r="G123" s="101"/>
      <c r="H123" s="101"/>
      <c r="I123" s="103" t="s">
        <v>137</v>
      </c>
      <c r="J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  <c r="AA123" s="104"/>
      <c r="AB123" s="104"/>
      <c r="AC123" s="104"/>
      <c r="AD123" s="104"/>
      <c r="AE123" s="104"/>
      <c r="AF123" s="104"/>
      <c r="AG123" s="104"/>
      <c r="AH123" s="104"/>
      <c r="AI123" s="104"/>
      <c r="AJ123" s="104"/>
      <c r="AK123" s="104"/>
      <c r="AL123" s="104"/>
      <c r="AM123" s="104"/>
      <c r="AN123" s="104"/>
      <c r="AO123" s="104"/>
      <c r="AP123" s="104"/>
      <c r="AQ123" s="104"/>
      <c r="AR123" s="104"/>
      <c r="AS123" s="104"/>
      <c r="AT123" s="104"/>
      <c r="AU123" s="104"/>
      <c r="AV123" s="104"/>
      <c r="AW123" s="104"/>
      <c r="AX123" s="104"/>
      <c r="AY123" s="104"/>
      <c r="AZ123" s="104"/>
      <c r="BA123" s="104"/>
      <c r="BB123" s="104"/>
      <c r="BC123" s="104"/>
      <c r="BD123" s="104"/>
      <c r="BE123" s="104"/>
      <c r="BF123" s="104"/>
      <c r="BG123" s="104"/>
      <c r="BH123" s="104"/>
      <c r="BI123" s="104"/>
      <c r="BJ123" s="104"/>
      <c r="BK123" s="104"/>
      <c r="BL123" s="104"/>
      <c r="BM123" s="104"/>
      <c r="BN123" s="104"/>
      <c r="BO123" s="104"/>
      <c r="BP123" s="104"/>
      <c r="BQ123" s="104"/>
      <c r="BR123" s="104"/>
      <c r="BS123" s="104"/>
    </row>
    <row r="124" spans="1:9" ht="15">
      <c r="A124" s="80">
        <v>10</v>
      </c>
      <c r="B124" s="86" t="s">
        <v>138</v>
      </c>
      <c r="C124" s="15">
        <v>4</v>
      </c>
      <c r="D124" s="87" t="s">
        <v>139</v>
      </c>
      <c r="E124" s="87">
        <v>800</v>
      </c>
      <c r="F124" s="82">
        <f t="shared" si="4"/>
        <v>3200</v>
      </c>
      <c r="G124" s="87"/>
      <c r="H124" s="15"/>
      <c r="I124" s="86" t="s">
        <v>140</v>
      </c>
    </row>
    <row r="125" spans="1:256" s="104" customFormat="1" ht="15">
      <c r="A125" s="80">
        <v>11</v>
      </c>
      <c r="B125" s="88" t="s">
        <v>141</v>
      </c>
      <c r="C125" s="89">
        <v>2</v>
      </c>
      <c r="D125" s="87" t="s">
        <v>139</v>
      </c>
      <c r="E125" s="15">
        <v>550</v>
      </c>
      <c r="F125" s="82">
        <f t="shared" si="4"/>
        <v>1100</v>
      </c>
      <c r="G125" s="15"/>
      <c r="H125" s="15"/>
      <c r="I125" s="88" t="s">
        <v>141</v>
      </c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  <c r="IO125" s="1"/>
      <c r="IP125" s="1"/>
      <c r="IQ125" s="1"/>
      <c r="IR125" s="1"/>
      <c r="IS125" s="1"/>
      <c r="IT125" s="1"/>
      <c r="IU125" s="1"/>
      <c r="IV125" s="1"/>
    </row>
    <row r="126" spans="1:9" ht="15">
      <c r="A126" s="80">
        <v>12</v>
      </c>
      <c r="B126" s="88" t="s">
        <v>142</v>
      </c>
      <c r="C126" s="89">
        <v>1</v>
      </c>
      <c r="D126" s="87" t="s">
        <v>139</v>
      </c>
      <c r="E126" s="15">
        <v>600</v>
      </c>
      <c r="F126" s="82">
        <f t="shared" si="4"/>
        <v>600</v>
      </c>
      <c r="G126" s="15"/>
      <c r="H126" s="15"/>
      <c r="I126" s="88" t="s">
        <v>143</v>
      </c>
    </row>
    <row r="127" spans="1:9" ht="15">
      <c r="A127" s="80">
        <v>13</v>
      </c>
      <c r="B127" s="88" t="s">
        <v>144</v>
      </c>
      <c r="C127" s="89">
        <v>1</v>
      </c>
      <c r="D127" s="15" t="s">
        <v>136</v>
      </c>
      <c r="E127" s="15">
        <v>800</v>
      </c>
      <c r="F127" s="82">
        <f t="shared" si="4"/>
        <v>800</v>
      </c>
      <c r="G127" s="15"/>
      <c r="H127" s="15"/>
      <c r="I127" s="81" t="s">
        <v>145</v>
      </c>
    </row>
    <row r="128" spans="1:256" s="104" customFormat="1" ht="21" customHeight="1">
      <c r="A128" s="80">
        <v>14</v>
      </c>
      <c r="B128" s="90" t="s">
        <v>146</v>
      </c>
      <c r="C128" s="89">
        <v>1</v>
      </c>
      <c r="D128" s="15" t="s">
        <v>136</v>
      </c>
      <c r="E128" s="15">
        <v>200</v>
      </c>
      <c r="F128" s="82">
        <f t="shared" si="4"/>
        <v>200</v>
      </c>
      <c r="G128" s="15"/>
      <c r="H128" s="15"/>
      <c r="I128" s="81" t="s">
        <v>145</v>
      </c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  <c r="IE128" s="1"/>
      <c r="IF128" s="1"/>
      <c r="IG128" s="1"/>
      <c r="IH128" s="1"/>
      <c r="II128" s="1"/>
      <c r="IJ128" s="1"/>
      <c r="IK128" s="1"/>
      <c r="IL128" s="1"/>
      <c r="IM128" s="1"/>
      <c r="IN128" s="1"/>
      <c r="IO128" s="1"/>
      <c r="IP128" s="1"/>
      <c r="IQ128" s="1"/>
      <c r="IR128" s="1"/>
      <c r="IS128" s="1"/>
      <c r="IT128" s="1"/>
      <c r="IU128" s="1"/>
      <c r="IV128" s="1"/>
    </row>
    <row r="129" spans="1:71" ht="21" customHeight="1">
      <c r="A129" s="80">
        <v>15</v>
      </c>
      <c r="B129" s="91" t="s">
        <v>147</v>
      </c>
      <c r="C129" s="89">
        <v>2</v>
      </c>
      <c r="D129" s="15" t="s">
        <v>136</v>
      </c>
      <c r="E129" s="15">
        <v>1000</v>
      </c>
      <c r="F129" s="82">
        <f t="shared" si="4"/>
        <v>2000</v>
      </c>
      <c r="G129" s="15"/>
      <c r="H129" s="15"/>
      <c r="I129" s="81" t="s">
        <v>145</v>
      </c>
      <c r="J129" s="92"/>
      <c r="K129" s="92"/>
      <c r="L129" s="92"/>
      <c r="M129" s="92"/>
      <c r="N129" s="92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</row>
    <row r="130" spans="1:12" ht="27">
      <c r="A130" s="80">
        <v>16</v>
      </c>
      <c r="B130" s="91" t="s">
        <v>148</v>
      </c>
      <c r="C130" s="89">
        <v>1</v>
      </c>
      <c r="D130" s="15" t="s">
        <v>27</v>
      </c>
      <c r="E130" s="15">
        <v>220</v>
      </c>
      <c r="F130" s="82">
        <f t="shared" si="4"/>
        <v>220</v>
      </c>
      <c r="G130" s="15"/>
      <c r="H130" s="15"/>
      <c r="I130" s="86" t="s">
        <v>149</v>
      </c>
      <c r="L130" s="1">
        <f>2.6*2.8</f>
        <v>7.279999999999999</v>
      </c>
    </row>
    <row r="131" spans="1:9" ht="21" customHeight="1">
      <c r="A131" s="80">
        <v>17</v>
      </c>
      <c r="B131" s="88" t="s">
        <v>150</v>
      </c>
      <c r="C131" s="89">
        <v>1</v>
      </c>
      <c r="D131" s="15" t="s">
        <v>136</v>
      </c>
      <c r="E131" s="15">
        <v>800</v>
      </c>
      <c r="F131" s="82">
        <f t="shared" si="4"/>
        <v>800</v>
      </c>
      <c r="G131" s="15"/>
      <c r="H131" s="15"/>
      <c r="I131" s="86" t="s">
        <v>151</v>
      </c>
    </row>
    <row r="132" spans="1:9" ht="18.75" customHeight="1">
      <c r="A132" s="80">
        <v>18</v>
      </c>
      <c r="B132" s="88" t="s">
        <v>152</v>
      </c>
      <c r="C132" s="89">
        <v>25</v>
      </c>
      <c r="D132" s="15" t="s">
        <v>14</v>
      </c>
      <c r="E132" s="15">
        <v>110</v>
      </c>
      <c r="F132" s="82">
        <f t="shared" si="4"/>
        <v>2750</v>
      </c>
      <c r="G132" s="15"/>
      <c r="H132" s="15"/>
      <c r="I132" s="88" t="s">
        <v>153</v>
      </c>
    </row>
    <row r="133" spans="1:9" ht="18.75" customHeight="1">
      <c r="A133" s="80">
        <v>19</v>
      </c>
      <c r="B133" s="88" t="s">
        <v>154</v>
      </c>
      <c r="C133" s="89">
        <v>4</v>
      </c>
      <c r="D133" s="15" t="s">
        <v>155</v>
      </c>
      <c r="E133" s="15">
        <v>50</v>
      </c>
      <c r="F133" s="82">
        <f t="shared" si="4"/>
        <v>200</v>
      </c>
      <c r="G133" s="15"/>
      <c r="H133" s="15"/>
      <c r="I133" s="88" t="s">
        <v>156</v>
      </c>
    </row>
    <row r="134" spans="1:9" ht="21" customHeight="1">
      <c r="A134" s="80">
        <v>20</v>
      </c>
      <c r="B134" s="88" t="s">
        <v>157</v>
      </c>
      <c r="C134" s="89">
        <v>1</v>
      </c>
      <c r="D134" s="15" t="s">
        <v>136</v>
      </c>
      <c r="E134" s="15">
        <v>3000</v>
      </c>
      <c r="F134" s="82">
        <f t="shared" si="4"/>
        <v>3000</v>
      </c>
      <c r="G134" s="15"/>
      <c r="H134" s="15"/>
      <c r="I134" s="86" t="s">
        <v>158</v>
      </c>
    </row>
    <row r="135" spans="1:9" ht="18.75" customHeight="1">
      <c r="A135" s="80">
        <v>21</v>
      </c>
      <c r="B135" s="88" t="s">
        <v>159</v>
      </c>
      <c r="C135" s="89">
        <v>2</v>
      </c>
      <c r="D135" s="15" t="s">
        <v>136</v>
      </c>
      <c r="E135" s="15">
        <v>600</v>
      </c>
      <c r="F135" s="82">
        <f t="shared" si="4"/>
        <v>1200</v>
      </c>
      <c r="G135" s="15"/>
      <c r="H135" s="15"/>
      <c r="I135" s="91"/>
    </row>
    <row r="136" spans="1:9" ht="15">
      <c r="A136" s="93"/>
      <c r="B136" s="94" t="s">
        <v>160</v>
      </c>
      <c r="C136" s="93"/>
      <c r="D136" s="180"/>
      <c r="E136" s="180"/>
      <c r="F136" s="95">
        <f>SUM(F115:F135)</f>
        <v>39761</v>
      </c>
      <c r="G136" s="96"/>
      <c r="H136" s="96"/>
      <c r="I136" s="97"/>
    </row>
  </sheetData>
  <mergeCells count="46">
    <mergeCell ref="I5:I6"/>
    <mergeCell ref="B110:C110"/>
    <mergeCell ref="B112:D112"/>
    <mergeCell ref="A114:B114"/>
    <mergeCell ref="D136:E136"/>
    <mergeCell ref="B106:I106"/>
    <mergeCell ref="B107:I107"/>
    <mergeCell ref="B108:I108"/>
    <mergeCell ref="B109:I109"/>
    <mergeCell ref="B102:I102"/>
    <mergeCell ref="B103:I103"/>
    <mergeCell ref="B104:I104"/>
    <mergeCell ref="B105:I105"/>
    <mergeCell ref="C98:E98"/>
    <mergeCell ref="F98:H98"/>
    <mergeCell ref="B100:I100"/>
    <mergeCell ref="B101:I101"/>
    <mergeCell ref="C91:E91"/>
    <mergeCell ref="C92:E92"/>
    <mergeCell ref="F92:H92"/>
    <mergeCell ref="C93:E93"/>
    <mergeCell ref="F93:H93"/>
    <mergeCell ref="A65:B65"/>
    <mergeCell ref="A72:B72"/>
    <mergeCell ref="A76:B76"/>
    <mergeCell ref="A83:B83"/>
    <mergeCell ref="A43:B43"/>
    <mergeCell ref="A50:B50"/>
    <mergeCell ref="A57:B57"/>
    <mergeCell ref="A58:B58"/>
    <mergeCell ref="A15:B15"/>
    <mergeCell ref="A21:B21"/>
    <mergeCell ref="A29:B29"/>
    <mergeCell ref="A38:I38"/>
    <mergeCell ref="E5:F5"/>
    <mergeCell ref="G5:H5"/>
    <mergeCell ref="A7:B7"/>
    <mergeCell ref="A8:B8"/>
    <mergeCell ref="A5:A6"/>
    <mergeCell ref="B5:B6"/>
    <mergeCell ref="C5:C6"/>
    <mergeCell ref="D5:D6"/>
    <mergeCell ref="A1:I1"/>
    <mergeCell ref="A2:I2"/>
    <mergeCell ref="A3:I3"/>
    <mergeCell ref="A4:I4"/>
  </mergeCells>
  <printOptions horizontalCentered="1" verticalCentered="1"/>
  <pageMargins left="0" right="0" top="0.3145833333333333" bottom="0.39375" header="0.3145833333333333" footer="0.5111111111111111"/>
  <pageSetup horizontalDpi="600" verticalDpi="600" orientation="portrait" paperSize="9" scale="80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2011-03-07T02:28:04Z</cp:lastPrinted>
  <dcterms:created xsi:type="dcterms:W3CDTF">2006-09-24T05:52:42Z</dcterms:created>
  <dcterms:modified xsi:type="dcterms:W3CDTF">2011-10-16T09:18:44Z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