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方案" sheetId="1" r:id="rId1"/>
  </sheets>
  <definedNames>
    <definedName name="_xlnm.Print_Area" localSheetId="0">'方案'!$K$44:$K$44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<sst xmlns="http://schemas.openxmlformats.org/spreadsheetml/2006/main" count="200" uniqueCount="111">
  <si>
    <t>北京齐家盛装饰南昌分公司工程报价单</t>
  </si>
  <si>
    <t>京城唯一透明化报价，核算成本才是硬道理</t>
  </si>
  <si>
    <t>业主：   电话：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</si>
  <si>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</si>
  <si>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</si>
  <si>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</si>
  <si>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</si>
  <si>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</si>
  <si>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</si>
  <si>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</si>
  <si>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</si>
  <si>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</si>
  <si>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一、拆墙和砌墙</t>
  </si>
  <si>
    <t>拆墙</t>
  </si>
  <si>
    <t>㎡</t>
  </si>
  <si>
    <t>二、客餐厅及走道</t>
  </si>
  <si>
    <t>墙面批灰</t>
  </si>
  <si>
    <t>墙面膏灰批荡找平。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</si>
  <si>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</si>
  <si>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</si>
  <si>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</si>
  <si>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</si>
  <si>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</si>
  <si>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</si>
  <si>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</si>
  <si>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
不含找平、拉毛、及地面处理
(主材、勾缝剂业主自购)</t>
  </si>
  <si>
    <t>三、主卧</t>
  </si>
  <si>
    <t>五、厨房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</si>
  <si>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</si>
  <si>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</si>
  <si>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包立管</t>
  </si>
  <si>
    <t>根</t>
  </si>
  <si>
    <t>红砖或轻体砖包管,海螺牌32.5水泥沙浆抹灰（不含表层装饰）</t>
  </si>
  <si>
    <t>六、卫生间</t>
  </si>
  <si>
    <t>地面回填</t>
  </si>
  <si>
    <t>地面回填，水泥砂浆找平。</t>
  </si>
  <si>
    <t>八、休闲阳台</t>
  </si>
  <si>
    <t>九</t>
  </si>
  <si>
    <t>水电改造</t>
  </si>
  <si>
    <t>一厨一卫下水改造</t>
  </si>
  <si>
    <t>项</t>
  </si>
  <si>
    <t>港丰PVC排水管，接头、配件、安装。水龙头、三角阀、软管等墙外部件由业主自购。</t>
  </si>
  <si>
    <t>成本核算</t>
  </si>
  <si>
    <t>材料</t>
  </si>
  <si>
    <t>十</t>
  </si>
  <si>
    <t>管理费</t>
  </si>
  <si>
    <t>总价*8%</t>
  </si>
  <si>
    <t>十一</t>
  </si>
  <si>
    <t>毛利润</t>
  </si>
  <si>
    <t>总价*17%</t>
  </si>
  <si>
    <t>十二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</si>
  <si>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</si>
  <si>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</si>
  <si>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</si>
  <si>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</si>
  <si>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</si>
  <si>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十三、</t>
  </si>
  <si>
    <t>水电安装</t>
  </si>
  <si>
    <t>灯具，五金挂件安装</t>
  </si>
  <si>
    <t>开关面板，普通灯具，五金件安装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</si>
  <si>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</si>
  <si>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</si>
  <si>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</si>
  <si>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</si>
  <si>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</si>
  <si>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</si>
  <si>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</si>
  <si>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</si>
  <si>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</si>
  <si>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</si>
  <si>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</si>
  <si>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</si>
  <si>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</si>
  <si>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</si>
  <si>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</si>
  <si>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</si>
  <si>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</si>
  <si>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</si>
  <si>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砌墙</t>
  </si>
  <si>
    <t>红砖砌墙，水泥砂浆抹平，120mm厚墙体。</t>
  </si>
  <si>
    <t>批刮多乐士腻子二至三遍，打磨平整。刷底漆一遍，多乐士家丽安净味面漆二遍。(不含特殊处理)</t>
  </si>
  <si>
    <t>四、小孩房</t>
  </si>
  <si>
    <t>轻钢龙骨做骨架，龙牌石膏板造型饰面。（不含饰面处理费）</t>
  </si>
  <si>
    <t>126*60*0.08=604.8（墙、地砖管理费）</t>
  </si>
  <si>
    <t>人工费,垃圾装袋，含修补。</t>
  </si>
  <si>
    <t>一、现浇</t>
  </si>
  <si>
    <t>现浇楼层</t>
  </si>
  <si>
    <t>楼板100mm厚，钢筋Ф8-12mm，C20混凝土，含模板</t>
  </si>
  <si>
    <t>七、生活阳台</t>
  </si>
  <si>
    <t>墙面贴砖</t>
  </si>
  <si>
    <t>现浇梁</t>
  </si>
  <si>
    <t>m</t>
  </si>
  <si>
    <t>批刮多乐士腻子二至三遍，打磨平整。刷底漆一遍，多乐士家丽安净味面漆二遍。(不含特殊处理)</t>
  </si>
  <si>
    <t>石膏板造型吊顶(餐厅）</t>
  </si>
  <si>
    <t>轻钢龙骨做骨架，龙牌石膏板造型饰面。（不含饰面处理费）</t>
  </si>
  <si>
    <t>三、书房</t>
  </si>
  <si>
    <t>现浇层底面刷漆</t>
  </si>
  <si>
    <t>现浇层底面批灰</t>
  </si>
  <si>
    <t>铲墙面</t>
  </si>
  <si>
    <t>铲除原墙面</t>
  </si>
  <si>
    <t>顶面批灰</t>
  </si>
  <si>
    <t>顶面刷漆</t>
  </si>
  <si>
    <t>墙面刷漆</t>
  </si>
  <si>
    <t>红砖起台</t>
  </si>
  <si>
    <t>m</t>
  </si>
  <si>
    <t>轻钢龙骨做骨架，龙牌石膏板造型饰面。</t>
  </si>
  <si>
    <t>石膏板包进水管</t>
  </si>
  <si>
    <t>石膏板吊平顶</t>
  </si>
  <si>
    <t>工程地址：满庭春8栋 单元</t>
  </si>
  <si>
    <t xml:space="preserve">          2011年  9 月  日</t>
  </si>
  <si>
    <t xml:space="preserve">        2011年9 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</si>
</sst>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1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187" fontId="11" fillId="4" borderId="3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186" fontId="11" fillId="4" borderId="3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186" fontId="0" fillId="4" borderId="0" xfId="0" applyNumberFormat="1" applyFill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9" fontId="11" fillId="4" borderId="6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9" fontId="11" fillId="4" borderId="2" xfId="0" applyNumberFormat="1" applyFont="1" applyFill="1" applyBorder="1" applyAlignment="1">
      <alignment horizontal="center" vertical="center"/>
    </xf>
    <xf numFmtId="186" fontId="10" fillId="4" borderId="6" xfId="0" applyNumberFormat="1" applyFont="1" applyFill="1" applyBorder="1" applyAlignment="1">
      <alignment horizontal="center" vertical="center"/>
    </xf>
    <xf numFmtId="186" fontId="10" fillId="4" borderId="1" xfId="0" applyNumberFormat="1" applyFont="1" applyFill="1" applyBorder="1" applyAlignment="1">
      <alignment horizontal="center" vertical="center"/>
    </xf>
    <xf numFmtId="186" fontId="10" fillId="4" borderId="2" xfId="0" applyNumberFormat="1" applyFont="1" applyFill="1" applyBorder="1" applyAlignment="1">
      <alignment horizontal="center" vertical="center"/>
    </xf>
    <xf numFmtId="9" fontId="12" fillId="4" borderId="6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/>
    </xf>
    <xf numFmtId="187" fontId="10" fillId="4" borderId="6" xfId="0" applyNumberFormat="1" applyFont="1" applyFill="1" applyBorder="1" applyAlignment="1">
      <alignment horizontal="center" vertical="center"/>
    </xf>
    <xf numFmtId="187" fontId="10" fillId="4" borderId="1" xfId="0" applyNumberFormat="1" applyFont="1" applyFill="1" applyBorder="1" applyAlignment="1">
      <alignment horizontal="center" vertical="center"/>
    </xf>
    <xf numFmtId="187" fontId="10" fillId="4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67">
      <selection activeCell="I80" sqref="I80"/>
    </sheetView>
  </sheetViews>
  <sheetFormatPr defaultColWidth="9.00390625" defaultRowHeight="14.25"/>
  <cols>
    <col min="1" max="1" width="4.75390625" style="1" customWidth="1"/>
    <col min="2" max="2" width="16.7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11.375" style="5" bestFit="1" customWidth="1"/>
    <col min="11" max="11" width="9.25390625" style="5" bestFit="1" customWidth="1"/>
    <col min="12" max="16384" width="9.00390625" style="5" bestFit="1" customWidth="1"/>
  </cols>
  <sheetData>
    <row r="1" spans="1:9" ht="27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2"/>
    </row>
    <row r="2" spans="1:9" ht="18.75" customHeight="1">
      <c r="A2" s="103" t="s">
        <v>1</v>
      </c>
      <c r="B2" s="104"/>
      <c r="C2" s="105"/>
      <c r="D2" s="105"/>
      <c r="E2" s="105"/>
      <c r="F2" s="105"/>
      <c r="G2" s="105"/>
      <c r="H2" s="105"/>
      <c r="I2" s="105"/>
    </row>
    <row r="3" spans="1:9" s="6" customFormat="1" ht="22.5" customHeight="1">
      <c r="A3" s="97" t="s">
        <v>108</v>
      </c>
      <c r="B3" s="98"/>
      <c r="C3" s="98"/>
      <c r="D3" s="98"/>
      <c r="E3" s="98"/>
      <c r="F3" s="98"/>
      <c r="G3" s="98"/>
      <c r="H3" s="98"/>
      <c r="I3" s="99"/>
    </row>
    <row r="4" spans="1:9" s="6" customFormat="1" ht="22.5" customHeight="1">
      <c r="A4" s="106" t="s">
        <v>2</v>
      </c>
      <c r="B4" s="106"/>
      <c r="C4" s="106"/>
      <c r="D4" s="106"/>
      <c r="E4" s="106"/>
      <c r="F4" s="106"/>
      <c r="G4" s="106"/>
      <c r="H4" s="106"/>
      <c r="I4" s="106"/>
    </row>
    <row r="5" spans="1:9" s="7" customFormat="1" ht="19.5" customHeight="1">
      <c r="A5" s="111" t="s">
        <v>3</v>
      </c>
      <c r="B5" s="111" t="s">
        <v>4</v>
      </c>
      <c r="C5" s="111" t="s">
        <v>5</v>
      </c>
      <c r="D5" s="111" t="s">
        <v>6</v>
      </c>
      <c r="E5" s="107" t="s">
        <v>7</v>
      </c>
      <c r="F5" s="108"/>
      <c r="G5" s="107" t="s">
        <v>8</v>
      </c>
      <c r="H5" s="108"/>
      <c r="I5" s="111" t="s">
        <v>9</v>
      </c>
    </row>
    <row r="6" spans="1:9" ht="18.75" customHeight="1">
      <c r="A6" s="112"/>
      <c r="B6" s="112"/>
      <c r="C6" s="112"/>
      <c r="D6" s="112"/>
      <c r="E6" s="27" t="s">
        <v>10</v>
      </c>
      <c r="F6" s="27" t="s">
        <v>11</v>
      </c>
      <c r="G6" s="27" t="s">
        <v>10</v>
      </c>
      <c r="H6" s="27" t="s">
        <v>11</v>
      </c>
      <c r="I6" s="112"/>
    </row>
    <row r="7" spans="1:10" ht="18" customHeight="1">
      <c r="A7" s="109" t="s">
        <v>12</v>
      </c>
      <c r="B7" s="110"/>
      <c r="C7" s="56"/>
      <c r="D7" s="56"/>
      <c r="E7" s="55"/>
      <c r="F7" s="55"/>
      <c r="G7" s="56"/>
      <c r="H7" s="55"/>
      <c r="I7" s="57"/>
      <c r="J7" s="19">
        <f>1.9*0.85+0.78*3.9+2.6*2.75+1.1*2.8</f>
        <v>14.887</v>
      </c>
    </row>
    <row r="8" spans="1:10" s="9" customFormat="1" ht="16.5" customHeight="1">
      <c r="A8" s="22">
        <v>1</v>
      </c>
      <c r="B8" s="21" t="s">
        <v>13</v>
      </c>
      <c r="C8" s="22">
        <f>1.43*2.8+1.9*0.8+1</f>
        <v>6.523999999999999</v>
      </c>
      <c r="D8" s="22" t="s">
        <v>14</v>
      </c>
      <c r="E8" s="22">
        <v>6</v>
      </c>
      <c r="F8" s="78">
        <f>E8*C8</f>
        <v>39.14399999999999</v>
      </c>
      <c r="G8" s="22">
        <v>80</v>
      </c>
      <c r="H8" s="78">
        <f>G8*C8</f>
        <v>521.92</v>
      </c>
      <c r="I8" s="79" t="s">
        <v>84</v>
      </c>
      <c r="J8" s="22">
        <f>1.3*3+1.58*3.9+2.3+2.8</f>
        <v>15.162000000000003</v>
      </c>
    </row>
    <row r="9" spans="1:9" s="59" customFormat="1" ht="15.75" customHeight="1">
      <c r="A9" s="22">
        <v>2</v>
      </c>
      <c r="B9" s="64" t="s">
        <v>78</v>
      </c>
      <c r="C9" s="22">
        <f>1.28*3+1.43*2.8+3*2</f>
        <v>13.844</v>
      </c>
      <c r="D9" s="22" t="s">
        <v>14</v>
      </c>
      <c r="E9" s="22">
        <v>55</v>
      </c>
      <c r="F9" s="78">
        <f>E9*C9</f>
        <v>761.42</v>
      </c>
      <c r="G9" s="22">
        <v>40</v>
      </c>
      <c r="H9" s="78">
        <f>G9*C9</f>
        <v>553.76</v>
      </c>
      <c r="I9" s="42" t="s">
        <v>79</v>
      </c>
    </row>
    <row r="10" spans="1:10" ht="18" customHeight="1">
      <c r="A10" s="109" t="s">
        <v>85</v>
      </c>
      <c r="B10" s="110"/>
      <c r="C10" s="56"/>
      <c r="D10" s="56"/>
      <c r="E10" s="55"/>
      <c r="F10" s="55"/>
      <c r="G10" s="56"/>
      <c r="H10" s="55"/>
      <c r="I10" s="57"/>
      <c r="J10" s="19">
        <f>1.9*0.85+0.78*3.9+2.6*2.75+1.1*2.8</f>
        <v>14.887</v>
      </c>
    </row>
    <row r="11" spans="1:10" s="9" customFormat="1" ht="16.5" customHeight="1">
      <c r="A11" s="22">
        <v>1</v>
      </c>
      <c r="B11" s="21" t="s">
        <v>86</v>
      </c>
      <c r="C11" s="22">
        <v>20.5</v>
      </c>
      <c r="D11" s="22" t="s">
        <v>14</v>
      </c>
      <c r="E11" s="22">
        <v>160</v>
      </c>
      <c r="F11" s="78">
        <f>E11*C11</f>
        <v>3280</v>
      </c>
      <c r="G11" s="22">
        <v>100</v>
      </c>
      <c r="H11" s="78">
        <f>G11*C11</f>
        <v>2050</v>
      </c>
      <c r="I11" s="79" t="s">
        <v>87</v>
      </c>
      <c r="J11" s="22">
        <f>1.3*3+1.58*3.9+2.3+2.8</f>
        <v>15.162000000000003</v>
      </c>
    </row>
    <row r="12" spans="1:10" s="9" customFormat="1" ht="16.5" customHeight="1">
      <c r="A12" s="22">
        <v>1</v>
      </c>
      <c r="B12" s="21" t="s">
        <v>90</v>
      </c>
      <c r="C12" s="22">
        <v>14</v>
      </c>
      <c r="D12" s="22" t="s">
        <v>91</v>
      </c>
      <c r="E12" s="22">
        <v>140</v>
      </c>
      <c r="F12" s="78">
        <f>E12*C12</f>
        <v>1960</v>
      </c>
      <c r="G12" s="22">
        <v>100</v>
      </c>
      <c r="H12" s="78">
        <f>G12*C12</f>
        <v>1400</v>
      </c>
      <c r="I12" s="79" t="s">
        <v>87</v>
      </c>
      <c r="J12" s="22">
        <f>1.3*3+1.58*3.9+2.3+2.8</f>
        <v>15.162000000000003</v>
      </c>
    </row>
    <row r="13" spans="1:9" ht="18" customHeight="1">
      <c r="A13" s="109" t="s">
        <v>15</v>
      </c>
      <c r="B13" s="110"/>
      <c r="C13" s="56"/>
      <c r="D13" s="56"/>
      <c r="E13" s="55"/>
      <c r="F13" s="52"/>
      <c r="G13" s="56"/>
      <c r="H13" s="52"/>
      <c r="I13" s="57"/>
    </row>
    <row r="14" spans="1:9" s="9" customFormat="1" ht="15.75" customHeight="1">
      <c r="A14" s="22">
        <v>1</v>
      </c>
      <c r="B14" s="21" t="s">
        <v>16</v>
      </c>
      <c r="C14" s="22">
        <f>16.1*3.4+5*2.6</f>
        <v>67.74000000000001</v>
      </c>
      <c r="D14" s="22" t="s">
        <v>14</v>
      </c>
      <c r="E14" s="22">
        <v>3</v>
      </c>
      <c r="F14" s="78">
        <f aca="true" t="shared" si="0" ref="F14:F22">E14*C14</f>
        <v>203.22000000000003</v>
      </c>
      <c r="G14" s="22">
        <v>3</v>
      </c>
      <c r="H14" s="78">
        <f aca="true" t="shared" si="1" ref="H14:H22">G14*C14</f>
        <v>203.22000000000003</v>
      </c>
      <c r="I14" s="42" t="s">
        <v>17</v>
      </c>
    </row>
    <row r="15" spans="1:9" s="9" customFormat="1" ht="26.25" customHeight="1">
      <c r="A15" s="22">
        <v>2</v>
      </c>
      <c r="B15" s="21" t="s">
        <v>18</v>
      </c>
      <c r="C15" s="22">
        <v>32.5</v>
      </c>
      <c r="D15" s="22" t="s">
        <v>14</v>
      </c>
      <c r="E15" s="22">
        <v>9</v>
      </c>
      <c r="F15" s="78">
        <f t="shared" si="0"/>
        <v>292.5</v>
      </c>
      <c r="G15" s="22">
        <v>12</v>
      </c>
      <c r="H15" s="78">
        <f t="shared" si="1"/>
        <v>390</v>
      </c>
      <c r="I15" s="42" t="s">
        <v>80</v>
      </c>
    </row>
    <row r="16" spans="1:12" s="8" customFormat="1" ht="24.75" customHeight="1">
      <c r="A16" s="22">
        <v>3</v>
      </c>
      <c r="B16" s="21" t="s">
        <v>20</v>
      </c>
      <c r="C16" s="22">
        <f>16.1*3.4+5*2.6</f>
        <v>67.74000000000001</v>
      </c>
      <c r="D16" s="22" t="s">
        <v>14</v>
      </c>
      <c r="E16" s="22">
        <v>9</v>
      </c>
      <c r="F16" s="78">
        <f t="shared" si="0"/>
        <v>609.6600000000001</v>
      </c>
      <c r="G16" s="22">
        <v>12</v>
      </c>
      <c r="H16" s="78">
        <f t="shared" si="1"/>
        <v>812.8800000000001</v>
      </c>
      <c r="I16" s="42" t="s">
        <v>92</v>
      </c>
      <c r="L16" s="8">
        <f>23-4.5-2.4</f>
        <v>16.1</v>
      </c>
    </row>
    <row r="17" spans="1:9" s="9" customFormat="1" ht="15.75" customHeight="1">
      <c r="A17" s="22">
        <v>1</v>
      </c>
      <c r="B17" s="21" t="s">
        <v>97</v>
      </c>
      <c r="C17" s="22">
        <v>8.3</v>
      </c>
      <c r="D17" s="22" t="s">
        <v>14</v>
      </c>
      <c r="E17" s="22">
        <v>3</v>
      </c>
      <c r="F17" s="78">
        <f t="shared" si="0"/>
        <v>24.900000000000002</v>
      </c>
      <c r="G17" s="22">
        <v>3</v>
      </c>
      <c r="H17" s="78">
        <f t="shared" si="1"/>
        <v>24.900000000000002</v>
      </c>
      <c r="I17" s="42" t="s">
        <v>17</v>
      </c>
    </row>
    <row r="18" spans="1:9" s="9" customFormat="1" ht="26.25" customHeight="1">
      <c r="A18" s="22">
        <v>2</v>
      </c>
      <c r="B18" s="21" t="s">
        <v>96</v>
      </c>
      <c r="C18" s="22">
        <v>8.3</v>
      </c>
      <c r="D18" s="22" t="s">
        <v>14</v>
      </c>
      <c r="E18" s="22">
        <v>9</v>
      </c>
      <c r="F18" s="78">
        <f t="shared" si="0"/>
        <v>74.7</v>
      </c>
      <c r="G18" s="22">
        <v>12</v>
      </c>
      <c r="H18" s="78">
        <f t="shared" si="1"/>
        <v>99.60000000000001</v>
      </c>
      <c r="I18" s="42" t="s">
        <v>80</v>
      </c>
    </row>
    <row r="19" spans="1:30" s="14" customFormat="1" ht="37.5" customHeight="1">
      <c r="A19" s="22">
        <v>4</v>
      </c>
      <c r="B19" s="21" t="s">
        <v>21</v>
      </c>
      <c r="C19" s="22">
        <v>31.5</v>
      </c>
      <c r="D19" s="22" t="s">
        <v>14</v>
      </c>
      <c r="E19" s="22">
        <v>10</v>
      </c>
      <c r="F19" s="78">
        <f t="shared" si="0"/>
        <v>315</v>
      </c>
      <c r="G19" s="22">
        <v>25</v>
      </c>
      <c r="H19" s="78">
        <f t="shared" si="1"/>
        <v>787.5</v>
      </c>
      <c r="I19" s="20" t="s">
        <v>22</v>
      </c>
      <c r="J19" s="8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14" customFormat="1" ht="37.5" customHeight="1">
      <c r="A20" s="22">
        <v>5</v>
      </c>
      <c r="B20" s="21" t="s">
        <v>23</v>
      </c>
      <c r="C20" s="22">
        <v>22</v>
      </c>
      <c r="D20" s="22" t="s">
        <v>24</v>
      </c>
      <c r="E20" s="22">
        <v>2</v>
      </c>
      <c r="F20" s="78">
        <f t="shared" si="0"/>
        <v>44</v>
      </c>
      <c r="G20" s="22">
        <v>8</v>
      </c>
      <c r="H20" s="78">
        <f t="shared" si="1"/>
        <v>176</v>
      </c>
      <c r="I20" s="20" t="s">
        <v>25</v>
      </c>
      <c r="J20" s="5"/>
      <c r="K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77" customFormat="1" ht="37.5" customHeight="1">
      <c r="A21" s="74">
        <v>5</v>
      </c>
      <c r="B21" s="66" t="s">
        <v>93</v>
      </c>
      <c r="C21" s="74">
        <v>6.4</v>
      </c>
      <c r="D21" s="74" t="s">
        <v>14</v>
      </c>
      <c r="E21" s="74">
        <v>45</v>
      </c>
      <c r="F21" s="75">
        <f t="shared" si="0"/>
        <v>288</v>
      </c>
      <c r="G21" s="74">
        <v>50</v>
      </c>
      <c r="H21" s="75">
        <f t="shared" si="1"/>
        <v>320</v>
      </c>
      <c r="I21" s="76" t="s">
        <v>94</v>
      </c>
      <c r="J21" s="43"/>
      <c r="K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9" s="94" customFormat="1" ht="16.5" customHeight="1">
      <c r="A22" s="74">
        <v>3</v>
      </c>
      <c r="B22" s="66" t="s">
        <v>106</v>
      </c>
      <c r="C22" s="74">
        <v>17.6</v>
      </c>
      <c r="D22" s="74" t="s">
        <v>104</v>
      </c>
      <c r="E22" s="74">
        <v>40</v>
      </c>
      <c r="F22" s="75">
        <f t="shared" si="0"/>
        <v>704</v>
      </c>
      <c r="G22" s="74">
        <v>40</v>
      </c>
      <c r="H22" s="75">
        <f t="shared" si="1"/>
        <v>704</v>
      </c>
      <c r="I22" s="66" t="s">
        <v>105</v>
      </c>
    </row>
    <row r="23" spans="1:12" ht="18" customHeight="1">
      <c r="A23" s="113" t="s">
        <v>26</v>
      </c>
      <c r="B23" s="114"/>
      <c r="C23" s="17"/>
      <c r="D23" s="17"/>
      <c r="E23" s="16"/>
      <c r="F23" s="52"/>
      <c r="G23" s="17"/>
      <c r="H23" s="52"/>
      <c r="I23" s="18"/>
      <c r="L23" s="14"/>
    </row>
    <row r="24" spans="1:9" s="9" customFormat="1" ht="21" customHeight="1">
      <c r="A24" s="22">
        <v>1</v>
      </c>
      <c r="B24" s="21" t="s">
        <v>16</v>
      </c>
      <c r="C24" s="22">
        <f>14*3</f>
        <v>42</v>
      </c>
      <c r="D24" s="22" t="s">
        <v>14</v>
      </c>
      <c r="E24" s="22">
        <v>3</v>
      </c>
      <c r="F24" s="78">
        <f>E24*C24</f>
        <v>126</v>
      </c>
      <c r="G24" s="22">
        <v>3</v>
      </c>
      <c r="H24" s="78">
        <f>G24*C24</f>
        <v>126</v>
      </c>
      <c r="I24" s="42" t="s">
        <v>17</v>
      </c>
    </row>
    <row r="25" spans="1:9" s="9" customFormat="1" ht="26.25" customHeight="1">
      <c r="A25" s="22">
        <v>2</v>
      </c>
      <c r="B25" s="21" t="s">
        <v>18</v>
      </c>
      <c r="C25" s="22">
        <v>12.4</v>
      </c>
      <c r="D25" s="22" t="s">
        <v>14</v>
      </c>
      <c r="E25" s="22">
        <v>9</v>
      </c>
      <c r="F25" s="78">
        <f>E25*C25</f>
        <v>111.60000000000001</v>
      </c>
      <c r="G25" s="22">
        <v>12</v>
      </c>
      <c r="H25" s="78">
        <f>G25*C25</f>
        <v>148.8</v>
      </c>
      <c r="I25" s="42" t="s">
        <v>19</v>
      </c>
    </row>
    <row r="26" spans="1:9" s="8" customFormat="1" ht="26.25" customHeight="1">
      <c r="A26" s="22">
        <v>3</v>
      </c>
      <c r="B26" s="21" t="s">
        <v>20</v>
      </c>
      <c r="C26" s="22">
        <f>14*3</f>
        <v>42</v>
      </c>
      <c r="D26" s="22" t="s">
        <v>14</v>
      </c>
      <c r="E26" s="22">
        <v>9</v>
      </c>
      <c r="F26" s="78">
        <f>E26*C26</f>
        <v>378</v>
      </c>
      <c r="G26" s="22">
        <v>12</v>
      </c>
      <c r="H26" s="78">
        <f>G26*C26</f>
        <v>504</v>
      </c>
      <c r="I26" s="42" t="s">
        <v>19</v>
      </c>
    </row>
    <row r="27" spans="1:30" s="77" customFormat="1" ht="37.5" customHeight="1">
      <c r="A27" s="74">
        <v>5</v>
      </c>
      <c r="B27" s="66" t="s">
        <v>107</v>
      </c>
      <c r="C27" s="74">
        <v>12.4</v>
      </c>
      <c r="D27" s="74" t="s">
        <v>14</v>
      </c>
      <c r="E27" s="74">
        <v>30</v>
      </c>
      <c r="F27" s="75">
        <f>E27*C27</f>
        <v>372</v>
      </c>
      <c r="G27" s="74">
        <v>35</v>
      </c>
      <c r="H27" s="75">
        <f>G27*C27</f>
        <v>434</v>
      </c>
      <c r="I27" s="76" t="s">
        <v>82</v>
      </c>
      <c r="J27" s="43"/>
      <c r="K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12" ht="18" customHeight="1">
      <c r="A28" s="113" t="s">
        <v>95</v>
      </c>
      <c r="B28" s="114"/>
      <c r="C28" s="17"/>
      <c r="D28" s="17"/>
      <c r="E28" s="16"/>
      <c r="F28" s="52"/>
      <c r="G28" s="17"/>
      <c r="H28" s="52"/>
      <c r="I28" s="18"/>
      <c r="L28" s="14"/>
    </row>
    <row r="29" spans="1:9" s="9" customFormat="1" ht="26.25" customHeight="1">
      <c r="A29" s="22">
        <v>2</v>
      </c>
      <c r="B29" s="21" t="s">
        <v>98</v>
      </c>
      <c r="C29" s="22">
        <f>9.4*3-6</f>
        <v>22.200000000000003</v>
      </c>
      <c r="D29" s="22" t="s">
        <v>14</v>
      </c>
      <c r="E29" s="22">
        <v>0</v>
      </c>
      <c r="F29" s="78">
        <f>E29*C29</f>
        <v>0</v>
      </c>
      <c r="G29" s="22">
        <v>6</v>
      </c>
      <c r="H29" s="78">
        <f>G29*C29</f>
        <v>133.20000000000002</v>
      </c>
      <c r="I29" s="42" t="s">
        <v>99</v>
      </c>
    </row>
    <row r="30" spans="1:9" s="9" customFormat="1" ht="15.75" customHeight="1">
      <c r="A30" s="22">
        <v>1</v>
      </c>
      <c r="B30" s="21" t="s">
        <v>100</v>
      </c>
      <c r="C30" s="22">
        <v>4.4</v>
      </c>
      <c r="D30" s="22" t="s">
        <v>14</v>
      </c>
      <c r="E30" s="22">
        <v>3</v>
      </c>
      <c r="F30" s="78">
        <f>E30*C30</f>
        <v>13.200000000000001</v>
      </c>
      <c r="G30" s="22">
        <v>3</v>
      </c>
      <c r="H30" s="78">
        <f>G30*C30</f>
        <v>13.200000000000001</v>
      </c>
      <c r="I30" s="42" t="s">
        <v>17</v>
      </c>
    </row>
    <row r="31" spans="1:9" s="9" customFormat="1" ht="21" customHeight="1">
      <c r="A31" s="22">
        <v>1</v>
      </c>
      <c r="B31" s="21" t="s">
        <v>16</v>
      </c>
      <c r="C31" s="22">
        <v>22.2</v>
      </c>
      <c r="D31" s="22" t="s">
        <v>14</v>
      </c>
      <c r="E31" s="22">
        <v>3</v>
      </c>
      <c r="F31" s="78">
        <f>E31*C31</f>
        <v>66.6</v>
      </c>
      <c r="G31" s="22">
        <v>3</v>
      </c>
      <c r="H31" s="78">
        <f>G31*C31</f>
        <v>66.6</v>
      </c>
      <c r="I31" s="42" t="s">
        <v>17</v>
      </c>
    </row>
    <row r="32" spans="1:9" s="9" customFormat="1" ht="26.25" customHeight="1">
      <c r="A32" s="22">
        <v>2</v>
      </c>
      <c r="B32" s="21" t="s">
        <v>101</v>
      </c>
      <c r="C32" s="22">
        <v>4.4</v>
      </c>
      <c r="D32" s="22" t="s">
        <v>14</v>
      </c>
      <c r="E32" s="22">
        <v>9</v>
      </c>
      <c r="F32" s="78">
        <f>E32*C32</f>
        <v>39.6</v>
      </c>
      <c r="G32" s="22">
        <v>12</v>
      </c>
      <c r="H32" s="78">
        <f>G32*C32</f>
        <v>52.800000000000004</v>
      </c>
      <c r="I32" s="42" t="s">
        <v>80</v>
      </c>
    </row>
    <row r="33" spans="1:9" s="9" customFormat="1" ht="26.25" customHeight="1">
      <c r="A33" s="22">
        <v>2</v>
      </c>
      <c r="B33" s="21" t="s">
        <v>102</v>
      </c>
      <c r="C33" s="22">
        <v>22.2</v>
      </c>
      <c r="D33" s="22" t="s">
        <v>14</v>
      </c>
      <c r="E33" s="22">
        <v>9</v>
      </c>
      <c r="F33" s="78">
        <f>E33*C33</f>
        <v>199.79999999999998</v>
      </c>
      <c r="G33" s="22">
        <v>12</v>
      </c>
      <c r="H33" s="78">
        <f>G33*C33</f>
        <v>266.4</v>
      </c>
      <c r="I33" s="42" t="s">
        <v>80</v>
      </c>
    </row>
    <row r="34" spans="1:9" ht="18" customHeight="1">
      <c r="A34" s="113" t="s">
        <v>81</v>
      </c>
      <c r="B34" s="114"/>
      <c r="C34" s="17"/>
      <c r="D34" s="17"/>
      <c r="E34" s="16"/>
      <c r="F34" s="52"/>
      <c r="G34" s="17"/>
      <c r="H34" s="52"/>
      <c r="I34" s="18"/>
    </row>
    <row r="35" spans="1:9" s="9" customFormat="1" ht="18" customHeight="1">
      <c r="A35" s="22">
        <v>1</v>
      </c>
      <c r="B35" s="21" t="s">
        <v>16</v>
      </c>
      <c r="C35" s="22">
        <f>11.9*2.8</f>
        <v>33.32</v>
      </c>
      <c r="D35" s="22" t="s">
        <v>14</v>
      </c>
      <c r="E35" s="22">
        <v>3</v>
      </c>
      <c r="F35" s="78">
        <f>E35*C35</f>
        <v>99.96000000000001</v>
      </c>
      <c r="G35" s="22">
        <v>3</v>
      </c>
      <c r="H35" s="78">
        <f>G35*C35</f>
        <v>99.96000000000001</v>
      </c>
      <c r="I35" s="42" t="s">
        <v>17</v>
      </c>
    </row>
    <row r="36" spans="1:9" s="9" customFormat="1" ht="27.75" customHeight="1">
      <c r="A36" s="22">
        <v>2</v>
      </c>
      <c r="B36" s="21" t="s">
        <v>18</v>
      </c>
      <c r="C36" s="22">
        <v>8.7</v>
      </c>
      <c r="D36" s="22" t="s">
        <v>14</v>
      </c>
      <c r="E36" s="22">
        <v>9</v>
      </c>
      <c r="F36" s="78">
        <f>E36*C36</f>
        <v>78.3</v>
      </c>
      <c r="G36" s="22">
        <v>12</v>
      </c>
      <c r="H36" s="78">
        <f>G36*C36</f>
        <v>104.39999999999999</v>
      </c>
      <c r="I36" s="42" t="s">
        <v>19</v>
      </c>
    </row>
    <row r="37" spans="1:9" s="8" customFormat="1" ht="25.5" customHeight="1">
      <c r="A37" s="22">
        <v>3</v>
      </c>
      <c r="B37" s="21" t="s">
        <v>20</v>
      </c>
      <c r="C37" s="22">
        <f>11.9*2.8</f>
        <v>33.32</v>
      </c>
      <c r="D37" s="22" t="s">
        <v>14</v>
      </c>
      <c r="E37" s="22">
        <v>9</v>
      </c>
      <c r="F37" s="78">
        <f>E37*C37</f>
        <v>299.88</v>
      </c>
      <c r="G37" s="22">
        <v>12</v>
      </c>
      <c r="H37" s="78">
        <f>G37*C37</f>
        <v>399.84000000000003</v>
      </c>
      <c r="I37" s="42" t="s">
        <v>19</v>
      </c>
    </row>
    <row r="38" spans="1:9" ht="21.75" customHeight="1">
      <c r="A38" s="113" t="s">
        <v>27</v>
      </c>
      <c r="B38" s="114"/>
      <c r="C38" s="23"/>
      <c r="D38" s="23"/>
      <c r="E38" s="24"/>
      <c r="F38" s="52"/>
      <c r="G38" s="25"/>
      <c r="H38" s="52"/>
      <c r="I38" s="26"/>
    </row>
    <row r="39" spans="1:11" s="9" customFormat="1" ht="39.75" customHeight="1">
      <c r="A39" s="22">
        <v>1</v>
      </c>
      <c r="B39" s="21" t="s">
        <v>21</v>
      </c>
      <c r="C39" s="22">
        <v>7</v>
      </c>
      <c r="D39" s="22" t="s">
        <v>14</v>
      </c>
      <c r="E39" s="22">
        <v>10</v>
      </c>
      <c r="F39" s="78">
        <f>E39*C39</f>
        <v>70</v>
      </c>
      <c r="G39" s="22">
        <v>25</v>
      </c>
      <c r="H39" s="78">
        <f>G39*C39</f>
        <v>175</v>
      </c>
      <c r="I39" s="20" t="s">
        <v>28</v>
      </c>
      <c r="K39" s="5"/>
    </row>
    <row r="40" spans="1:11" s="9" customFormat="1" ht="39.75" customHeight="1">
      <c r="A40" s="22">
        <v>2</v>
      </c>
      <c r="B40" s="21" t="s">
        <v>29</v>
      </c>
      <c r="C40" s="22">
        <f>11.8*2.6</f>
        <v>30.680000000000003</v>
      </c>
      <c r="D40" s="22" t="s">
        <v>14</v>
      </c>
      <c r="E40" s="22">
        <v>10</v>
      </c>
      <c r="F40" s="78">
        <f>E40*C40</f>
        <v>306.8</v>
      </c>
      <c r="G40" s="22">
        <v>25</v>
      </c>
      <c r="H40" s="78">
        <f>G40*C40</f>
        <v>767.0000000000001</v>
      </c>
      <c r="I40" s="20" t="s">
        <v>28</v>
      </c>
      <c r="K40" s="5"/>
    </row>
    <row r="41" spans="1:9" s="94" customFormat="1" ht="16.5" customHeight="1">
      <c r="A41" s="74">
        <v>3</v>
      </c>
      <c r="B41" s="66" t="s">
        <v>30</v>
      </c>
      <c r="C41" s="74">
        <v>2</v>
      </c>
      <c r="D41" s="74" t="s">
        <v>31</v>
      </c>
      <c r="E41" s="74">
        <v>85</v>
      </c>
      <c r="F41" s="75">
        <f>E41*C41</f>
        <v>170</v>
      </c>
      <c r="G41" s="74">
        <v>95</v>
      </c>
      <c r="H41" s="75">
        <f>G41*C41</f>
        <v>190</v>
      </c>
      <c r="I41" s="66" t="s">
        <v>32</v>
      </c>
    </row>
    <row r="42" spans="1:30" s="14" customFormat="1" ht="19.5" customHeight="1">
      <c r="A42" s="113" t="s">
        <v>33</v>
      </c>
      <c r="B42" s="114"/>
      <c r="C42" s="16"/>
      <c r="D42" s="16"/>
      <c r="E42" s="17"/>
      <c r="F42" s="52"/>
      <c r="G42" s="17"/>
      <c r="H42" s="52"/>
      <c r="I42" s="18"/>
      <c r="J42" s="8"/>
      <c r="K42" s="8"/>
      <c r="L42" s="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4" customFormat="1" ht="37.5" customHeight="1">
      <c r="A43" s="41">
        <v>1</v>
      </c>
      <c r="B43" s="21" t="s">
        <v>21</v>
      </c>
      <c r="C43" s="22">
        <v>5.1</v>
      </c>
      <c r="D43" s="22" t="s">
        <v>14</v>
      </c>
      <c r="E43" s="22">
        <v>10</v>
      </c>
      <c r="F43" s="78">
        <f>E43*C43</f>
        <v>51</v>
      </c>
      <c r="G43" s="22">
        <v>25</v>
      </c>
      <c r="H43" s="78">
        <f>G43*C43</f>
        <v>127.49999999999999</v>
      </c>
      <c r="I43" s="20" t="s">
        <v>22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14" customFormat="1" ht="38.25" customHeight="1">
      <c r="A44" s="41">
        <v>2</v>
      </c>
      <c r="B44" s="21" t="s">
        <v>29</v>
      </c>
      <c r="C44" s="22">
        <f>9.5*2.5</f>
        <v>23.75</v>
      </c>
      <c r="D44" s="22" t="s">
        <v>14</v>
      </c>
      <c r="E44" s="22">
        <v>10</v>
      </c>
      <c r="F44" s="78">
        <f>E44*C44</f>
        <v>237.5</v>
      </c>
      <c r="G44" s="22">
        <v>25</v>
      </c>
      <c r="H44" s="78">
        <f>G44*C44</f>
        <v>593.75</v>
      </c>
      <c r="I44" s="20" t="s">
        <v>28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9.5" customHeight="1">
      <c r="A45" s="41">
        <v>4</v>
      </c>
      <c r="B45" s="21" t="s">
        <v>34</v>
      </c>
      <c r="C45" s="22">
        <v>5.3</v>
      </c>
      <c r="D45" s="22" t="s">
        <v>14</v>
      </c>
      <c r="E45" s="22">
        <v>45</v>
      </c>
      <c r="F45" s="78">
        <f>E45*C45</f>
        <v>238.5</v>
      </c>
      <c r="G45" s="22">
        <v>40</v>
      </c>
      <c r="H45" s="78">
        <f>G45*C45</f>
        <v>212</v>
      </c>
      <c r="I45" s="21" t="s">
        <v>35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43" customFormat="1" ht="19.5" customHeight="1">
      <c r="A46" s="95">
        <v>5</v>
      </c>
      <c r="B46" s="66" t="s">
        <v>30</v>
      </c>
      <c r="C46" s="74">
        <v>2</v>
      </c>
      <c r="D46" s="74" t="s">
        <v>31</v>
      </c>
      <c r="E46" s="74">
        <v>85</v>
      </c>
      <c r="F46" s="75">
        <f>E46*C46</f>
        <v>170</v>
      </c>
      <c r="G46" s="74">
        <v>95</v>
      </c>
      <c r="H46" s="75">
        <f>G46*C46</f>
        <v>190</v>
      </c>
      <c r="I46" s="66" t="s">
        <v>32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spans="1:9" ht="17.25" customHeight="1">
      <c r="A47" s="113" t="s">
        <v>88</v>
      </c>
      <c r="B47" s="114"/>
      <c r="C47" s="23"/>
      <c r="D47" s="23"/>
      <c r="E47" s="24"/>
      <c r="F47" s="52"/>
      <c r="G47" s="25"/>
      <c r="H47" s="52"/>
      <c r="I47" s="26"/>
    </row>
    <row r="48" spans="1:9" s="9" customFormat="1" ht="27.75" customHeight="1">
      <c r="A48" s="22">
        <v>1</v>
      </c>
      <c r="B48" s="21" t="s">
        <v>89</v>
      </c>
      <c r="C48" s="22">
        <f>4*2.75</f>
        <v>11</v>
      </c>
      <c r="D48" s="22" t="s">
        <v>14</v>
      </c>
      <c r="E48" s="22">
        <v>9</v>
      </c>
      <c r="F48" s="78">
        <f>E48*C48</f>
        <v>99</v>
      </c>
      <c r="G48" s="22">
        <v>12</v>
      </c>
      <c r="H48" s="78">
        <f>G48*C48</f>
        <v>132</v>
      </c>
      <c r="I48" s="42" t="s">
        <v>19</v>
      </c>
    </row>
    <row r="49" spans="1:30" s="14" customFormat="1" ht="37.5" customHeight="1">
      <c r="A49" s="41">
        <v>2</v>
      </c>
      <c r="B49" s="21" t="s">
        <v>21</v>
      </c>
      <c r="C49" s="22">
        <v>2.5</v>
      </c>
      <c r="D49" s="22" t="s">
        <v>14</v>
      </c>
      <c r="E49" s="22">
        <v>10</v>
      </c>
      <c r="F49" s="78">
        <f>E49*C49</f>
        <v>25</v>
      </c>
      <c r="G49" s="22">
        <v>25</v>
      </c>
      <c r="H49" s="78">
        <f>G49*C49</f>
        <v>62.5</v>
      </c>
      <c r="I49" s="20" t="s">
        <v>22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3" customFormat="1" ht="19.5" customHeight="1">
      <c r="A50" s="95">
        <v>5</v>
      </c>
      <c r="B50" s="66" t="s">
        <v>30</v>
      </c>
      <c r="C50" s="74">
        <v>2</v>
      </c>
      <c r="D50" s="74" t="s">
        <v>31</v>
      </c>
      <c r="E50" s="74">
        <v>85</v>
      </c>
      <c r="F50" s="75">
        <f>E50*C50</f>
        <v>170</v>
      </c>
      <c r="G50" s="74">
        <v>95</v>
      </c>
      <c r="H50" s="75">
        <f>G50*C50</f>
        <v>190</v>
      </c>
      <c r="I50" s="66" t="s">
        <v>32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</row>
    <row r="51" spans="1:9" ht="17.25" customHeight="1">
      <c r="A51" s="113" t="s">
        <v>36</v>
      </c>
      <c r="B51" s="114"/>
      <c r="C51" s="23"/>
      <c r="D51" s="23"/>
      <c r="E51" s="24"/>
      <c r="F51" s="52"/>
      <c r="G51" s="25"/>
      <c r="H51" s="52"/>
      <c r="I51" s="26"/>
    </row>
    <row r="52" spans="1:9" s="9" customFormat="1" ht="26.25" customHeight="1">
      <c r="A52" s="22">
        <v>2</v>
      </c>
      <c r="B52" s="21" t="s">
        <v>98</v>
      </c>
      <c r="C52" s="22">
        <v>10.4</v>
      </c>
      <c r="D52" s="22" t="s">
        <v>14</v>
      </c>
      <c r="E52" s="22">
        <v>0</v>
      </c>
      <c r="F52" s="78">
        <f>E52*C52</f>
        <v>0</v>
      </c>
      <c r="G52" s="22">
        <v>6</v>
      </c>
      <c r="H52" s="78">
        <f>G52*C52</f>
        <v>62.400000000000006</v>
      </c>
      <c r="I52" s="42" t="s">
        <v>99</v>
      </c>
    </row>
    <row r="53" spans="1:30" s="14" customFormat="1" ht="37.5" customHeight="1">
      <c r="A53" s="41">
        <v>2</v>
      </c>
      <c r="B53" s="21" t="s">
        <v>103</v>
      </c>
      <c r="C53" s="22">
        <v>5</v>
      </c>
      <c r="D53" s="22" t="s">
        <v>14</v>
      </c>
      <c r="E53" s="22">
        <v>65</v>
      </c>
      <c r="F53" s="78">
        <f>E53*C53</f>
        <v>325</v>
      </c>
      <c r="G53" s="22">
        <v>45</v>
      </c>
      <c r="H53" s="78">
        <f>G53*C53</f>
        <v>225</v>
      </c>
      <c r="I53" s="20" t="s">
        <v>22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9" s="9" customFormat="1" ht="21" customHeight="1">
      <c r="A54" s="22">
        <v>1</v>
      </c>
      <c r="B54" s="21" t="s">
        <v>16</v>
      </c>
      <c r="C54" s="22">
        <v>14</v>
      </c>
      <c r="D54" s="22" t="s">
        <v>14</v>
      </c>
      <c r="E54" s="22">
        <v>3</v>
      </c>
      <c r="F54" s="78">
        <f>E54*C54</f>
        <v>42</v>
      </c>
      <c r="G54" s="22">
        <v>3</v>
      </c>
      <c r="H54" s="78">
        <f>G54*C54</f>
        <v>42</v>
      </c>
      <c r="I54" s="42" t="s">
        <v>17</v>
      </c>
    </row>
    <row r="55" spans="1:9" s="9" customFormat="1" ht="26.25" customHeight="1">
      <c r="A55" s="22">
        <v>2</v>
      </c>
      <c r="B55" s="21" t="s">
        <v>102</v>
      </c>
      <c r="C55" s="22">
        <v>14</v>
      </c>
      <c r="D55" s="22" t="s">
        <v>14</v>
      </c>
      <c r="E55" s="22">
        <v>9</v>
      </c>
      <c r="F55" s="78">
        <f>E55*C55</f>
        <v>126</v>
      </c>
      <c r="G55" s="22">
        <v>12</v>
      </c>
      <c r="H55" s="78">
        <f>G55*C55</f>
        <v>168</v>
      </c>
      <c r="I55" s="42" t="s">
        <v>80</v>
      </c>
    </row>
    <row r="56" spans="1:17" ht="18" customHeight="1">
      <c r="A56" s="50" t="s">
        <v>37</v>
      </c>
      <c r="B56" s="51" t="s">
        <v>38</v>
      </c>
      <c r="C56" s="52"/>
      <c r="D56" s="52"/>
      <c r="E56" s="52"/>
      <c r="F56" s="52"/>
      <c r="G56" s="53"/>
      <c r="H56" s="52"/>
      <c r="I56" s="54"/>
      <c r="J56" s="11"/>
      <c r="K56" s="43"/>
      <c r="L56" s="43"/>
      <c r="M56" s="43"/>
      <c r="N56" s="43"/>
      <c r="O56" s="43"/>
      <c r="P56" s="43"/>
      <c r="Q56" s="43"/>
    </row>
    <row r="57" spans="1:30" ht="33" customHeight="1">
      <c r="A57" s="80">
        <v>2</v>
      </c>
      <c r="B57" s="21" t="s">
        <v>39</v>
      </c>
      <c r="C57" s="81">
        <v>1</v>
      </c>
      <c r="D57" s="22" t="s">
        <v>40</v>
      </c>
      <c r="E57" s="22">
        <v>250</v>
      </c>
      <c r="F57" s="78">
        <f>E57*C57</f>
        <v>250</v>
      </c>
      <c r="G57" s="22">
        <v>150</v>
      </c>
      <c r="H57" s="78">
        <f>G57*C57</f>
        <v>150</v>
      </c>
      <c r="I57" s="20" t="s">
        <v>41</v>
      </c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12" s="48" customFormat="1" ht="17.25" customHeight="1">
      <c r="A58" s="44"/>
      <c r="B58" s="49" t="s">
        <v>42</v>
      </c>
      <c r="C58" s="115" t="s">
        <v>43</v>
      </c>
      <c r="D58" s="116"/>
      <c r="E58" s="117"/>
      <c r="F58" s="46">
        <f>SUM(F8:F57)</f>
        <v>12662.283999999998</v>
      </c>
      <c r="G58" s="44" t="s">
        <v>8</v>
      </c>
      <c r="H58" s="46">
        <f>SUM(H8:H57)</f>
        <v>13680.13</v>
      </c>
      <c r="I58" s="45" t="s">
        <v>42</v>
      </c>
      <c r="J58" s="47"/>
      <c r="K58" s="47"/>
      <c r="L58" s="47"/>
    </row>
    <row r="59" spans="1:30" s="43" customFormat="1" ht="17.25" customHeight="1">
      <c r="A59" s="65" t="s">
        <v>44</v>
      </c>
      <c r="B59" s="66" t="s">
        <v>45</v>
      </c>
      <c r="C59" s="118" t="s">
        <v>46</v>
      </c>
      <c r="D59" s="119"/>
      <c r="E59" s="120"/>
      <c r="F59" s="121">
        <f>(H58+F58)*0.08+604.8</f>
        <v>2712.19312</v>
      </c>
      <c r="G59" s="122"/>
      <c r="H59" s="123"/>
      <c r="I59" s="67" t="s">
        <v>83</v>
      </c>
      <c r="J59" s="68">
        <f>126*60*0.08</f>
        <v>604.8000000000001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256" s="43" customFormat="1" ht="15" customHeight="1">
      <c r="A60" s="65" t="s">
        <v>47</v>
      </c>
      <c r="B60" s="66" t="s">
        <v>48</v>
      </c>
      <c r="C60" s="118" t="s">
        <v>49</v>
      </c>
      <c r="D60" s="119"/>
      <c r="E60" s="120"/>
      <c r="F60" s="121">
        <f>(F58+H58)*0.17</f>
        <v>4478.2103799999995</v>
      </c>
      <c r="G60" s="122"/>
      <c r="H60" s="123"/>
      <c r="I60" s="69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</row>
    <row r="61" spans="1:30" s="86" customFormat="1" ht="18" customHeight="1">
      <c r="A61" s="83" t="s">
        <v>50</v>
      </c>
      <c r="B61" s="28" t="s">
        <v>51</v>
      </c>
      <c r="C61" s="29"/>
      <c r="D61" s="29"/>
      <c r="E61" s="29"/>
      <c r="F61" s="29"/>
      <c r="G61" s="29"/>
      <c r="H61" s="29"/>
      <c r="I61" s="30"/>
      <c r="J61" s="84"/>
      <c r="K61" s="84"/>
      <c r="L61" s="84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</row>
    <row r="62" spans="1:30" s="10" customFormat="1" ht="26.25" customHeight="1">
      <c r="A62" s="22">
        <v>1</v>
      </c>
      <c r="B62" s="21" t="s">
        <v>52</v>
      </c>
      <c r="C62" s="22">
        <v>1</v>
      </c>
      <c r="D62" s="22" t="s">
        <v>40</v>
      </c>
      <c r="E62" s="22">
        <v>0</v>
      </c>
      <c r="F62" s="22">
        <f>E62*C62</f>
        <v>0</v>
      </c>
      <c r="G62" s="22">
        <v>800</v>
      </c>
      <c r="H62" s="22">
        <f>G62</f>
        <v>800</v>
      </c>
      <c r="I62" s="42" t="s">
        <v>53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10" customFormat="1" ht="21.75" customHeight="1">
      <c r="A63" s="22">
        <v>2</v>
      </c>
      <c r="B63" s="21" t="s">
        <v>54</v>
      </c>
      <c r="C63" s="22">
        <v>1</v>
      </c>
      <c r="D63" s="22" t="s">
        <v>40</v>
      </c>
      <c r="E63" s="22">
        <v>0</v>
      </c>
      <c r="F63" s="22">
        <f>E63*C63</f>
        <v>0</v>
      </c>
      <c r="G63" s="22">
        <v>600</v>
      </c>
      <c r="H63" s="22">
        <f>G63</f>
        <v>600</v>
      </c>
      <c r="I63" s="82" t="s">
        <v>55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93" customFormat="1" ht="15.75" customHeight="1">
      <c r="A64" s="87" t="s">
        <v>56</v>
      </c>
      <c r="B64" s="88" t="s">
        <v>57</v>
      </c>
      <c r="C64" s="89"/>
      <c r="D64" s="89"/>
      <c r="E64" s="89"/>
      <c r="F64" s="89"/>
      <c r="G64" s="89"/>
      <c r="H64" s="89"/>
      <c r="I64" s="90"/>
      <c r="J64" s="91"/>
      <c r="K64" s="91"/>
      <c r="L64" s="91"/>
      <c r="M64" s="91"/>
      <c r="N64" s="91"/>
      <c r="O64" s="91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:30" s="60" customFormat="1" ht="19.5" customHeight="1">
      <c r="A65" s="63">
        <v>1</v>
      </c>
      <c r="B65" s="64" t="s">
        <v>58</v>
      </c>
      <c r="C65" s="63">
        <v>1</v>
      </c>
      <c r="D65" s="63" t="s">
        <v>40</v>
      </c>
      <c r="E65" s="63">
        <v>0</v>
      </c>
      <c r="F65" s="63">
        <f>E65*C65</f>
        <v>0</v>
      </c>
      <c r="G65" s="63">
        <v>400</v>
      </c>
      <c r="H65" s="63">
        <f>C65*G65</f>
        <v>400</v>
      </c>
      <c r="I65" s="62" t="s">
        <v>59</v>
      </c>
      <c r="J65" s="121">
        <f>(F58+H58)*0.1</f>
        <v>2634.2414</v>
      </c>
      <c r="K65" s="122"/>
      <c r="L65" s="123"/>
      <c r="M65" s="61"/>
      <c r="N65" s="61"/>
      <c r="O65" s="61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256" s="43" customFormat="1" ht="20.25" customHeight="1">
      <c r="A66" s="70" t="s">
        <v>60</v>
      </c>
      <c r="B66" s="71" t="s">
        <v>61</v>
      </c>
      <c r="C66" s="124" t="s">
        <v>62</v>
      </c>
      <c r="D66" s="125"/>
      <c r="E66" s="126"/>
      <c r="F66" s="127">
        <f>H65+F60+F59+H58+F58+H63+H62</f>
        <v>35332.8175</v>
      </c>
      <c r="G66" s="128"/>
      <c r="H66" s="129"/>
      <c r="I66" s="72"/>
      <c r="J66" s="73">
        <f>F58+H58+F59+J65+H62+H63+H65</f>
        <v>33488.84852</v>
      </c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</row>
    <row r="67" spans="1:256" s="11" customFormat="1" ht="14.25">
      <c r="A67" s="31" t="s">
        <v>63</v>
      </c>
      <c r="B67" s="32"/>
      <c r="C67" s="31"/>
      <c r="D67" s="31"/>
      <c r="E67" s="33"/>
      <c r="F67" s="33"/>
      <c r="G67" s="34"/>
      <c r="H67" s="33"/>
      <c r="I67" s="32" t="s">
        <v>64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12" customFormat="1" ht="18" customHeight="1">
      <c r="A68" s="35" t="s">
        <v>65</v>
      </c>
      <c r="B68" s="131" t="s">
        <v>66</v>
      </c>
      <c r="C68" s="131"/>
      <c r="D68" s="131"/>
      <c r="E68" s="131"/>
      <c r="F68" s="131"/>
      <c r="G68" s="131"/>
      <c r="H68" s="131"/>
      <c r="I68" s="13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2" customFormat="1" ht="18" customHeight="1">
      <c r="A69" s="35" t="s">
        <v>65</v>
      </c>
      <c r="B69" s="132" t="s">
        <v>67</v>
      </c>
      <c r="C69" s="132"/>
      <c r="D69" s="132"/>
      <c r="E69" s="132"/>
      <c r="F69" s="132"/>
      <c r="G69" s="132"/>
      <c r="H69" s="132"/>
      <c r="I69" s="132"/>
      <c r="J69" s="2"/>
      <c r="K69" s="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2" customFormat="1" ht="18" customHeight="1">
      <c r="A70" s="35" t="s">
        <v>65</v>
      </c>
      <c r="B70" s="132" t="s">
        <v>68</v>
      </c>
      <c r="C70" s="132"/>
      <c r="D70" s="132"/>
      <c r="E70" s="132"/>
      <c r="F70" s="132"/>
      <c r="G70" s="132"/>
      <c r="H70" s="132"/>
      <c r="I70" s="13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2" customFormat="1" ht="18" customHeight="1">
      <c r="A71" s="35" t="s">
        <v>65</v>
      </c>
      <c r="B71" s="132" t="s">
        <v>69</v>
      </c>
      <c r="C71" s="132"/>
      <c r="D71" s="132"/>
      <c r="E71" s="132"/>
      <c r="F71" s="132"/>
      <c r="G71" s="132"/>
      <c r="H71" s="132"/>
      <c r="I71" s="13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9" ht="14.25">
      <c r="A72" s="36" t="s">
        <v>65</v>
      </c>
      <c r="B72" s="130" t="s">
        <v>70</v>
      </c>
      <c r="C72" s="130"/>
      <c r="D72" s="130"/>
      <c r="E72" s="130"/>
      <c r="F72" s="130"/>
      <c r="G72" s="130"/>
      <c r="H72" s="130"/>
      <c r="I72" s="130"/>
    </row>
    <row r="73" spans="1:9" ht="16.5" customHeight="1">
      <c r="A73" s="36" t="s">
        <v>65</v>
      </c>
      <c r="B73" s="130" t="s">
        <v>71</v>
      </c>
      <c r="C73" s="130"/>
      <c r="D73" s="130"/>
      <c r="E73" s="130"/>
      <c r="F73" s="130"/>
      <c r="G73" s="130"/>
      <c r="H73" s="130"/>
      <c r="I73" s="130"/>
    </row>
    <row r="74" spans="1:10" ht="18.75" customHeight="1">
      <c r="A74" s="36" t="s">
        <v>65</v>
      </c>
      <c r="B74" s="130" t="s">
        <v>72</v>
      </c>
      <c r="C74" s="130"/>
      <c r="D74" s="130"/>
      <c r="E74" s="130"/>
      <c r="F74" s="130"/>
      <c r="G74" s="130"/>
      <c r="H74" s="130"/>
      <c r="I74" s="130"/>
      <c r="J74" s="58"/>
    </row>
    <row r="75" spans="1:9" ht="18.75" customHeight="1">
      <c r="A75" s="36" t="s">
        <v>65</v>
      </c>
      <c r="B75" s="130" t="s">
        <v>73</v>
      </c>
      <c r="C75" s="130"/>
      <c r="D75" s="130"/>
      <c r="E75" s="130"/>
      <c r="F75" s="130"/>
      <c r="G75" s="130"/>
      <c r="H75" s="130"/>
      <c r="I75" s="130"/>
    </row>
    <row r="76" spans="1:9" ht="14.25">
      <c r="A76" s="36" t="s">
        <v>65</v>
      </c>
      <c r="B76" s="130" t="s">
        <v>74</v>
      </c>
      <c r="C76" s="130"/>
      <c r="D76" s="130"/>
      <c r="E76" s="130"/>
      <c r="F76" s="130"/>
      <c r="G76" s="130"/>
      <c r="H76" s="130"/>
      <c r="I76" s="130"/>
    </row>
    <row r="77" spans="1:9" ht="14.25">
      <c r="A77" s="36" t="s">
        <v>65</v>
      </c>
      <c r="B77" s="130" t="s">
        <v>75</v>
      </c>
      <c r="C77" s="130"/>
      <c r="D77" s="130"/>
      <c r="E77" s="130"/>
      <c r="F77" s="130"/>
      <c r="G77" s="130"/>
      <c r="H77" s="130"/>
      <c r="I77" s="130"/>
    </row>
    <row r="78" spans="1:9" ht="18.75" customHeight="1">
      <c r="A78" s="38"/>
      <c r="B78" s="133" t="s">
        <v>76</v>
      </c>
      <c r="C78" s="133"/>
      <c r="D78" s="38"/>
      <c r="E78" s="39"/>
      <c r="F78" s="39"/>
      <c r="G78" s="40"/>
      <c r="H78" s="39"/>
      <c r="I78" s="37" t="s">
        <v>77</v>
      </c>
    </row>
    <row r="79" spans="1:10" ht="18.75" customHeight="1">
      <c r="A79" s="38"/>
      <c r="B79" s="37"/>
      <c r="C79" s="38"/>
      <c r="D79" s="38"/>
      <c r="E79" s="39"/>
      <c r="F79" s="39"/>
      <c r="G79" s="40"/>
      <c r="H79" s="39"/>
      <c r="I79" s="37"/>
      <c r="J79" s="5">
        <f>13*4.5</f>
        <v>58.5</v>
      </c>
    </row>
    <row r="80" spans="2:9" ht="18.75" customHeight="1">
      <c r="B80" s="134" t="s">
        <v>109</v>
      </c>
      <c r="C80" s="134"/>
      <c r="D80" s="134"/>
      <c r="I80" s="2" t="s">
        <v>110</v>
      </c>
    </row>
    <row r="83" spans="1:9" s="8" customFormat="1" ht="45.75" customHeight="1">
      <c r="A83" s="22"/>
      <c r="B83" s="21"/>
      <c r="C83" s="22"/>
      <c r="D83" s="22"/>
      <c r="E83" s="22"/>
      <c r="F83" s="78"/>
      <c r="G83" s="22"/>
      <c r="H83" s="78"/>
      <c r="I83" s="96"/>
    </row>
    <row r="84" spans="1:9" s="8" customFormat="1" ht="45.75" customHeight="1">
      <c r="A84" s="22"/>
      <c r="B84" s="21"/>
      <c r="C84" s="22"/>
      <c r="D84" s="22"/>
      <c r="E84" s="22"/>
      <c r="F84" s="78"/>
      <c r="G84" s="22"/>
      <c r="H84" s="78"/>
      <c r="I84" s="96"/>
    </row>
    <row r="85" spans="1:9" s="8" customFormat="1" ht="45.75" customHeight="1">
      <c r="A85" s="22"/>
      <c r="B85" s="21"/>
      <c r="C85" s="22"/>
      <c r="D85" s="22"/>
      <c r="E85" s="22"/>
      <c r="F85" s="78"/>
      <c r="G85" s="22"/>
      <c r="H85" s="78"/>
      <c r="I85" s="96"/>
    </row>
    <row r="86" spans="1:9" s="8" customFormat="1" ht="45.75" customHeight="1">
      <c r="A86" s="22"/>
      <c r="B86" s="21"/>
      <c r="C86" s="22"/>
      <c r="D86" s="22"/>
      <c r="E86" s="22"/>
      <c r="F86" s="78"/>
      <c r="G86" s="22"/>
      <c r="H86" s="78"/>
      <c r="I86" s="96"/>
    </row>
    <row r="88" spans="7:9" ht="14.25">
      <c r="G88" s="121"/>
      <c r="H88" s="122"/>
      <c r="I88" s="123"/>
    </row>
  </sheetData>
  <mergeCells count="42">
    <mergeCell ref="I5:I6"/>
    <mergeCell ref="J65:L65"/>
    <mergeCell ref="G88:I88"/>
    <mergeCell ref="B76:I76"/>
    <mergeCell ref="B77:I77"/>
    <mergeCell ref="B78:C78"/>
    <mergeCell ref="B80:D80"/>
    <mergeCell ref="B72:I72"/>
    <mergeCell ref="B73:I73"/>
    <mergeCell ref="B74:I74"/>
    <mergeCell ref="B75:I75"/>
    <mergeCell ref="B68:I68"/>
    <mergeCell ref="B69:I69"/>
    <mergeCell ref="B70:I70"/>
    <mergeCell ref="B71:I71"/>
    <mergeCell ref="F59:H59"/>
    <mergeCell ref="C60:E60"/>
    <mergeCell ref="F60:H60"/>
    <mergeCell ref="C66:E66"/>
    <mergeCell ref="F66:H66"/>
    <mergeCell ref="A47:B47"/>
    <mergeCell ref="A51:B51"/>
    <mergeCell ref="C58:E58"/>
    <mergeCell ref="C59:E59"/>
    <mergeCell ref="A23:B23"/>
    <mergeCell ref="A34:B34"/>
    <mergeCell ref="A38:B38"/>
    <mergeCell ref="A42:B42"/>
    <mergeCell ref="A28:B28"/>
    <mergeCell ref="E5:F5"/>
    <mergeCell ref="G5:H5"/>
    <mergeCell ref="A7:B7"/>
    <mergeCell ref="A13:B13"/>
    <mergeCell ref="A5:A6"/>
    <mergeCell ref="B5:B6"/>
    <mergeCell ref="C5:C6"/>
    <mergeCell ref="D5:D6"/>
    <mergeCell ref="A10:B10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2011-10-16T08:54:44Z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