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80" activeTab="0"/>
  </bookViews>
  <sheets>
    <sheet name="方案" sheetId="1" r:id="rId1"/>
  </sheets>
  <definedNames>
    <definedName name="_xlnm.Print_Area" localSheetId="0">'方案'!$K$61:$K$61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<sst xmlns="http://schemas.openxmlformats.org/spreadsheetml/2006/main" count="380" uniqueCount="205">
  <si>
    <t>北京齐家盛装饰南昌分公司工程报价单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</si>
  <si>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</si>
  <si>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</si>
  <si>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</si>
  <si>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</si>
  <si>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</si>
  <si>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</si>
  <si>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</si>
  <si>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</si>
  <si>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</si>
  <si>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</si>
  <si>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墙面批灰</t>
  </si>
  <si>
    <t>㎡</t>
  </si>
  <si>
    <t>墙面膏灰批荡找平。</t>
  </si>
  <si>
    <t>顶面刷漆</t>
  </si>
  <si>
    <t>批刮多乐士腻子二至三遍，打磨平整。刷底漆一遍，多乐士家丽安净味面漆二遍。(不含特殊处理)</t>
  </si>
  <si>
    <t>墙面刷漆</t>
  </si>
  <si>
    <t>铺地砖</t>
  </si>
  <si>
    <t>贴墙砖</t>
  </si>
  <si>
    <t>项</t>
  </si>
  <si>
    <t>包立管</t>
  </si>
  <si>
    <t>根</t>
  </si>
  <si>
    <t>红砖或轻体砖包管,海螺牌32.5水泥沙浆抹灰（不含表层装饰）</t>
  </si>
  <si>
    <t>墙地面做防水</t>
  </si>
  <si>
    <t>建筑面积</t>
  </si>
  <si>
    <t>成本核算</t>
  </si>
  <si>
    <t>材料</t>
  </si>
  <si>
    <t>十</t>
  </si>
  <si>
    <t>管理费</t>
  </si>
  <si>
    <t>总价*8%</t>
  </si>
  <si>
    <t>十一</t>
  </si>
  <si>
    <t>毛利润</t>
  </si>
  <si>
    <t>总价*17%</t>
  </si>
  <si>
    <t>十三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</si>
  <si>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</si>
  <si>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</si>
  <si>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</si>
  <si>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</si>
  <si>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</si>
  <si>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十四、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</si>
  <si>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</si>
  <si>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</si>
  <si>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</si>
  <si>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</si>
  <si>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</si>
  <si>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</si>
  <si>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</si>
  <si>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</si>
  <si>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</si>
  <si>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</si>
  <si>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</si>
  <si>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</si>
  <si>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</si>
  <si>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</si>
  <si>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</si>
  <si>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</si>
  <si>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</si>
  <si>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>地面做防水</t>
  </si>
  <si>
    <t>雷邦士防水涂料两遍。返墙300mm。</t>
  </si>
  <si>
    <t>过门石</t>
  </si>
  <si>
    <t>水电改造</t>
  </si>
  <si>
    <t>块</t>
  </si>
  <si>
    <t>开关面板，五金件安装费，灯具安装</t>
  </si>
  <si>
    <t>人工费</t>
  </si>
  <si>
    <t>地面找平</t>
  </si>
  <si>
    <t>水泥砂浆找平，厚度不超过40mm</t>
  </si>
  <si>
    <t>块</t>
  </si>
  <si>
    <t>水泥砂浆铺贴（主材业主自购）</t>
  </si>
  <si>
    <t>电视背景墙</t>
  </si>
  <si>
    <t>项</t>
  </si>
  <si>
    <t>红砖砌墙240厚</t>
  </si>
  <si>
    <t>砌门洞</t>
  </si>
  <si>
    <t>无门衣柜</t>
  </si>
  <si>
    <t>项</t>
  </si>
  <si>
    <t>二、主卧</t>
  </si>
  <si>
    <t>顶面批灰</t>
  </si>
  <si>
    <t>三、次卧</t>
  </si>
  <si>
    <t>四、书房</t>
  </si>
  <si>
    <t>六、厨房</t>
  </si>
  <si>
    <t>雷邦士防水涂料。返墙300mm(墙1.8米高）</t>
  </si>
  <si>
    <t>十</t>
  </si>
  <si>
    <t>远程费</t>
  </si>
  <si>
    <t>远程运作费</t>
  </si>
  <si>
    <t>铺地砖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</si>
  <si>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</si>
  <si>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</si>
  <si>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</si>
  <si>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</si>
  <si>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t>圣象复合木地板</t>
  </si>
  <si>
    <t>厨房地砖</t>
  </si>
  <si>
    <t>厨房墙砖</t>
  </si>
  <si>
    <t>卫生间地砖</t>
  </si>
  <si>
    <t>卫生间墙砖</t>
  </si>
  <si>
    <t>成品免漆房门</t>
  </si>
  <si>
    <t>樘</t>
  </si>
  <si>
    <t>门锁，门碰，合页</t>
  </si>
  <si>
    <t>以实际价格为准</t>
  </si>
  <si>
    <t>套</t>
  </si>
  <si>
    <t>坐便器</t>
  </si>
  <si>
    <t>洗面盆台盆低柜</t>
  </si>
  <si>
    <t>混合龙头</t>
  </si>
  <si>
    <t>三角阀软管洗衣机龙头等</t>
  </si>
  <si>
    <t>五金件</t>
  </si>
  <si>
    <t>花洒</t>
  </si>
  <si>
    <t>灯具</t>
  </si>
  <si>
    <t>合计</t>
  </si>
  <si>
    <t>以上仅供参考</t>
  </si>
  <si>
    <t>阳台地砖</t>
  </si>
  <si>
    <t>实木复合门</t>
  </si>
  <si>
    <t>铝合金推拉门</t>
  </si>
  <si>
    <t>m</t>
  </si>
  <si>
    <t>卫生间吊顶</t>
  </si>
  <si>
    <t>集成吊顶</t>
  </si>
  <si>
    <t>品牌“日丰”</t>
  </si>
  <si>
    <r>
      <t>高档洁具</t>
    </r>
    <r>
      <rPr>
        <sz val="10"/>
        <color indexed="8"/>
        <rFont val="Times New Roman"/>
        <family val="1"/>
      </rPr>
      <t xml:space="preserve"> </t>
    </r>
  </si>
  <si>
    <r>
      <t>高档洁具</t>
    </r>
    <r>
      <rPr>
        <sz val="10"/>
        <color indexed="8"/>
        <rFont val="Times New Roman"/>
        <family val="1"/>
      </rPr>
      <t xml:space="preserve"> </t>
    </r>
  </si>
  <si>
    <t>过门石</t>
  </si>
  <si>
    <t>黑金沙大理石</t>
  </si>
  <si>
    <t>海螺牌32.5硅酸盐水泥、中砂水泥沙浆铺贴。
规格≥200mm*200mm。不含找平、拉毛、及墙面处理。
(主材、勾缝剂业主自购，贴砖厚度不超过30mm) （黄沙业主提供）</t>
  </si>
  <si>
    <t>水泥、中砂水泥沙浆铺贴。规格≥200mm*200mm。不含找平、拉毛、及墙面处理。(主材、勾缝剂业主自购，贴砖厚度不超过30mm) （黄沙业主提供）</t>
  </si>
  <si>
    <t>石膏板做框架，刷白（38米，厚度100mm，高度200mm）</t>
  </si>
  <si>
    <t>详见施工图（主材业主自购）</t>
  </si>
  <si>
    <t>石膏板做梁，刷白（2885mm长270mm宽X600mm高）</t>
  </si>
  <si>
    <t>阳台推拉门上做假梁</t>
  </si>
  <si>
    <t>E1级大芯板衬底,3厘饰面板饰面,背板为一级9厘板，同木质实木线条收边,刷多乐士清漆,底漆三遍,面漆二遍.（面积＞1m2）含隔板，（不含五金件，玻璃）按展开面积计算,含油漆（柜内刷清漆,着色漆另计.)柜内贴波音软皮按15元/㎡计算。</t>
  </si>
  <si>
    <t>百叶门鞋柜（1.5*2.6）</t>
  </si>
  <si>
    <t>酒柜</t>
  </si>
  <si>
    <t>E1级大芯板衬底,3厘饰面板饰面,背板为一级9厘板，同木质实木线条收边,刷多乐士清漆,底漆三遍,面漆二遍.（面积＞1m2）含隔板，（不含五金件，玻璃，墙纸）按展开面积计算,含油漆（柜内刷清漆,着色漆另计.)柜内贴波音软皮按15元/㎡计算。</t>
  </si>
  <si>
    <t>一、客厅及餐厅过道</t>
  </si>
  <si>
    <t>客厅天花石膏走线</t>
  </si>
  <si>
    <t>餐厅造型吊顶</t>
  </si>
  <si>
    <t>部分墙面修补</t>
  </si>
  <si>
    <t>沙泥砂浆修补</t>
  </si>
  <si>
    <t>吊柜</t>
  </si>
  <si>
    <t>书桌</t>
  </si>
  <si>
    <t>五、储物间</t>
  </si>
  <si>
    <t>红砖砌墙</t>
  </si>
  <si>
    <t>红砖砌墙270mm厚（0.8*2.85)</t>
  </si>
  <si>
    <t>七、卫生间</t>
  </si>
  <si>
    <t>八、生活阳台</t>
  </si>
  <si>
    <t>121*60*0.08=580（墙、地砖管理费）</t>
  </si>
  <si>
    <t>封阳台栏杆</t>
  </si>
  <si>
    <t>外贴瓷砖，水泥砂浆抹平。</t>
  </si>
  <si>
    <t>广东品牌800*800玻化砖</t>
  </si>
  <si>
    <t>客餐厅及过道地砖</t>
  </si>
  <si>
    <t>储物间地砖</t>
  </si>
  <si>
    <t>主卧地板</t>
  </si>
  <si>
    <t>次卧地板</t>
  </si>
  <si>
    <t>书房地板</t>
  </si>
  <si>
    <t>广东品牌（300*300）地面砖</t>
  </si>
  <si>
    <r>
      <t>广东品牌（</t>
    </r>
    <r>
      <rPr>
        <sz val="10"/>
        <color indexed="8"/>
        <rFont val="Times New Roman"/>
        <family val="1"/>
      </rPr>
      <t>300*450</t>
    </r>
    <r>
      <rPr>
        <sz val="10"/>
        <color indexed="8"/>
        <rFont val="宋体"/>
        <family val="0"/>
      </rPr>
      <t>）墙面砖</t>
    </r>
  </si>
  <si>
    <r>
      <t>广东品牌（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</si>
  <si>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阳台墙砖</t>
  </si>
  <si>
    <t>矮柜</t>
  </si>
  <si>
    <t>项</t>
  </si>
  <si>
    <t>卫生间玻璃门隔断</t>
  </si>
  <si>
    <t>10厘钢化玻璃隔断</t>
  </si>
  <si>
    <t>㎡</t>
  </si>
  <si>
    <t>成品合金碳钢衣柜梭门</t>
  </si>
  <si>
    <t>主卧成品合金衣柜梭门</t>
  </si>
  <si>
    <t>次卧成品合金衣柜梭门</t>
  </si>
  <si>
    <t>书房成品合金衣柜梭门</t>
  </si>
  <si>
    <t>阳台推拉门</t>
  </si>
  <si>
    <t>造型隐形门</t>
  </si>
  <si>
    <t>红砖或轻体砖包管,32.5水泥沙浆抹灰（不含表层装饰）</t>
  </si>
  <si>
    <t>过门石</t>
  </si>
  <si>
    <t>详见施工图（主材业主自购）</t>
  </si>
  <si>
    <t>乳胶漆调色</t>
  </si>
  <si>
    <t>材料及人工费</t>
  </si>
  <si>
    <t>飘窗大理石</t>
  </si>
  <si>
    <t>过道吊平顶</t>
  </si>
  <si>
    <t>轻钢龙骨、龙牌或泰山石膏板，石膏板拼接处留缝3-8mm,快粘粉或石膏粉填充，牛皮纸或绷带粘缝处理.自攻钉刷防锈漆。宽度80cm以内的.</t>
  </si>
  <si>
    <t>厨房吊顶</t>
  </si>
  <si>
    <t>上下水改造工程</t>
  </si>
  <si>
    <t>中国十大品牌之一白蝶或皮尔萨PP-R水管系列，包括所有管件材料、打槽、封槽、铺设、安装。水龙头、三角阀、软管等墙外部件由业主自购。港丰PVC排水管（110，50下水管，胶水，接头配件安装）</t>
  </si>
  <si>
    <t>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</si>
  <si>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闭门器，拉手，挂衣杆等</t>
  </si>
  <si>
    <t>客餐厅水晶灯，卧室吸顶灯，射灯，灯带。</t>
  </si>
  <si>
    <t>广东品牌大理石</t>
  </si>
  <si>
    <r>
      <t>60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）</t>
    </r>
  </si>
  <si>
    <t>圣象复合木地板</t>
  </si>
  <si>
    <t>厨房地柜</t>
  </si>
  <si>
    <t>酒柜处拆墙</t>
  </si>
  <si>
    <t>人工费，含修补（27墙）</t>
  </si>
  <si>
    <t>酒柜处砌墙</t>
  </si>
  <si>
    <t>红砖砌墙，双面抹灰（12墙）</t>
  </si>
  <si>
    <t>红砖砌墙</t>
  </si>
  <si>
    <t>红砖砌墙，双面抹灰（24墙）</t>
  </si>
  <si>
    <t>成品铝合金平开门</t>
  </si>
  <si>
    <t>茶镜</t>
  </si>
  <si>
    <t>洗衣池及拖把池</t>
  </si>
  <si>
    <t>红砖水泥堆砌，大芯板做柜门（不含主材）</t>
  </si>
  <si>
    <t>品牌瓷片（150*150）</t>
  </si>
  <si>
    <t>m</t>
  </si>
  <si>
    <t>优质环保绿洲Ｅ1防潮板，合资5厘双面宝丽板背板，高级UV板柜门，精细合金条封边，孔位封盖，消音软垫，防震防尘橡胶带，台面下垂防水沟，隔板前沿铝条，水槽下铝制底板，铝制踢脚板，防尘角合资   烟斗合页，限4个抽屉/套、三节静音滑轨，不含拉手、拉篮五金等，不含石材台面（柜门板不同可据实调差价）</t>
  </si>
  <si>
    <t>厨房吊柜</t>
  </si>
  <si>
    <t>优质环保绿洲Ｅ1防潮板，合资5厘双面宝丽板背板，高级UV板柜门，精细合金条封边，孔位封盖，消音软垫，防震防尘橡胶带，台面下垂防水沟，隔板前沿铝条，水槽下铝制底板，铝制踢脚板，防尘角，合资烟斗合页等（高度超过650㎜以外按580元/㎡另加计算，柜门板不同可据实调差价）</t>
  </si>
  <si>
    <t>厨房地柜台面</t>
  </si>
  <si>
    <r>
      <t>人造石台面</t>
    </r>
    <r>
      <rPr>
        <sz val="10"/>
        <color indexed="8"/>
        <rFont val="Times New Roman"/>
        <family val="1"/>
      </rPr>
      <t>380</t>
    </r>
    <r>
      <rPr>
        <sz val="10"/>
        <color indexed="8"/>
        <rFont val="宋体"/>
        <family val="0"/>
      </rPr>
      <t>元/m（台面板不同可据实调差价）</t>
    </r>
  </si>
  <si>
    <t>广东品牌300*300玻化砖</t>
  </si>
  <si>
    <t>卫生间铝合金门</t>
  </si>
  <si>
    <t>业主：钟女士 电话：1587009****      邮箱：</t>
  </si>
  <si>
    <t>工程地址：康盛世纪花园62栋  号</t>
  </si>
  <si>
    <t xml:space="preserve">          2011年  10  月   日</t>
  </si>
  <si>
    <t xml:space="preserve">        2011年 10  月   日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</si>
</sst>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Times New Roman"/>
      <family val="1"/>
    </font>
    <font>
      <b/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186" fontId="10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0" fillId="4" borderId="2" xfId="0" applyNumberFormat="1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9" fillId="5" borderId="2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186" fontId="9" fillId="3" borderId="2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187" fontId="9" fillId="4" borderId="1" xfId="0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187" fontId="10" fillId="4" borderId="3" xfId="0" applyNumberFormat="1" applyFont="1" applyFill="1" applyBorder="1" applyAlignment="1">
      <alignment horizontal="left" vertical="center"/>
    </xf>
    <xf numFmtId="0" fontId="0" fillId="2" borderId="0" xfId="0" applyNumberForma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justify" vertical="center"/>
    </xf>
    <xf numFmtId="0" fontId="21" fillId="2" borderId="2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4" fillId="2" borderId="1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187" fontId="9" fillId="4" borderId="7" xfId="0" applyNumberFormat="1" applyFont="1" applyFill="1" applyBorder="1" applyAlignment="1">
      <alignment horizontal="center" vertical="center"/>
    </xf>
    <xf numFmtId="187" fontId="9" fillId="4" borderId="1" xfId="0" applyNumberFormat="1" applyFont="1" applyFill="1" applyBorder="1" applyAlignment="1">
      <alignment horizontal="center" vertical="center"/>
    </xf>
    <xf numFmtId="187" fontId="9" fillId="4" borderId="3" xfId="0" applyNumberFormat="1" applyFont="1" applyFill="1" applyBorder="1" applyAlignment="1">
      <alignment horizontal="center" vertical="center"/>
    </xf>
    <xf numFmtId="9" fontId="11" fillId="3" borderId="7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186" fontId="9" fillId="3" borderId="7" xfId="0" applyNumberFormat="1" applyFont="1" applyFill="1" applyBorder="1" applyAlignment="1">
      <alignment horizontal="center" vertical="center"/>
    </xf>
    <xf numFmtId="186" fontId="9" fillId="3" borderId="1" xfId="0" applyNumberFormat="1" applyFont="1" applyFill="1" applyBorder="1" applyAlignment="1">
      <alignment horizontal="center" vertical="center"/>
    </xf>
    <xf numFmtId="186" fontId="9" fillId="3" borderId="3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9" fontId="10" fillId="4" borderId="7" xfId="0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9" fontId="10" fillId="4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tabSelected="1" zoomScale="115" zoomScaleNormal="115" workbookViewId="0" topLeftCell="A103">
      <selection activeCell="J102" sqref="J102"/>
    </sheetView>
  </sheetViews>
  <sheetFormatPr defaultColWidth="9.00390625" defaultRowHeight="14.25"/>
  <cols>
    <col min="1" max="1" width="4.7539062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4.125" style="2" customWidth="1"/>
    <col min="10" max="10" width="9.00390625" style="5" customWidth="1"/>
    <col min="11" max="11" width="9.25390625" style="5" bestFit="1" customWidth="1"/>
    <col min="12" max="16384" width="9.00390625" style="5" customWidth="1"/>
  </cols>
  <sheetData>
    <row r="1" spans="1:9" ht="27.75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5"/>
    </row>
    <row r="2" spans="1:9" ht="18.75" customHeight="1">
      <c r="A2" s="111" t="s">
        <v>1</v>
      </c>
      <c r="B2" s="112"/>
      <c r="C2" s="113"/>
      <c r="D2" s="113"/>
      <c r="E2" s="113"/>
      <c r="F2" s="113"/>
      <c r="G2" s="113"/>
      <c r="H2" s="113"/>
      <c r="I2" s="113"/>
    </row>
    <row r="3" spans="1:9" s="6" customFormat="1" ht="22.5" customHeight="1">
      <c r="A3" s="114" t="s">
        <v>202</v>
      </c>
      <c r="B3" s="115"/>
      <c r="C3" s="115"/>
      <c r="D3" s="115"/>
      <c r="E3" s="115"/>
      <c r="F3" s="115"/>
      <c r="G3" s="115"/>
      <c r="H3" s="115"/>
      <c r="I3" s="116"/>
    </row>
    <row r="4" spans="1:9" s="6" customFormat="1" ht="22.5" customHeight="1">
      <c r="A4" s="136" t="s">
        <v>201</v>
      </c>
      <c r="B4" s="136"/>
      <c r="C4" s="136"/>
      <c r="D4" s="136"/>
      <c r="E4" s="136"/>
      <c r="F4" s="136"/>
      <c r="G4" s="136"/>
      <c r="H4" s="136"/>
      <c r="I4" s="136"/>
    </row>
    <row r="5" spans="1:9" s="7" customFormat="1" ht="19.5" customHeight="1">
      <c r="A5" s="127" t="s">
        <v>2</v>
      </c>
      <c r="B5" s="129" t="s">
        <v>3</v>
      </c>
      <c r="C5" s="129" t="s">
        <v>4</v>
      </c>
      <c r="D5" s="129" t="s">
        <v>5</v>
      </c>
      <c r="E5" s="123" t="s">
        <v>6</v>
      </c>
      <c r="F5" s="124"/>
      <c r="G5" s="123" t="s">
        <v>7</v>
      </c>
      <c r="H5" s="124"/>
      <c r="I5" s="129" t="s">
        <v>8</v>
      </c>
    </row>
    <row r="6" spans="1:9" ht="18.75" customHeight="1">
      <c r="A6" s="128"/>
      <c r="B6" s="130"/>
      <c r="C6" s="130"/>
      <c r="D6" s="130"/>
      <c r="E6" s="17" t="s">
        <v>9</v>
      </c>
      <c r="F6" s="17" t="s">
        <v>10</v>
      </c>
      <c r="G6" s="17" t="s">
        <v>9</v>
      </c>
      <c r="H6" s="17" t="s">
        <v>10</v>
      </c>
      <c r="I6" s="130"/>
    </row>
    <row r="7" spans="1:9" ht="18" customHeight="1">
      <c r="A7" s="125" t="s">
        <v>128</v>
      </c>
      <c r="B7" s="126"/>
      <c r="C7" s="75"/>
      <c r="D7" s="75"/>
      <c r="E7" s="74"/>
      <c r="F7" s="74"/>
      <c r="G7" s="75"/>
      <c r="H7" s="74"/>
      <c r="I7" s="76"/>
    </row>
    <row r="8" spans="1:9" s="9" customFormat="1" ht="26.25" customHeight="1">
      <c r="A8" s="20">
        <v>1</v>
      </c>
      <c r="B8" s="21" t="s">
        <v>14</v>
      </c>
      <c r="C8" s="22">
        <v>44</v>
      </c>
      <c r="D8" s="22" t="s">
        <v>12</v>
      </c>
      <c r="E8" s="22">
        <v>9</v>
      </c>
      <c r="F8" s="23">
        <f aca="true" t="shared" si="0" ref="F8:F16">E8*C8</f>
        <v>396</v>
      </c>
      <c r="G8" s="22">
        <v>12</v>
      </c>
      <c r="H8" s="23">
        <f aca="true" t="shared" si="1" ref="H8:H16">G8*C8</f>
        <v>528</v>
      </c>
      <c r="I8" s="51" t="s">
        <v>15</v>
      </c>
    </row>
    <row r="9" spans="1:9" s="8" customFormat="1" ht="24.75" customHeight="1">
      <c r="A9" s="20">
        <v>2</v>
      </c>
      <c r="B9" s="21" t="s">
        <v>16</v>
      </c>
      <c r="C9" s="22">
        <f>37.7*2.85</f>
        <v>107.44500000000001</v>
      </c>
      <c r="D9" s="22" t="s">
        <v>12</v>
      </c>
      <c r="E9" s="22">
        <v>9</v>
      </c>
      <c r="F9" s="23">
        <f t="shared" si="0"/>
        <v>967.0050000000001</v>
      </c>
      <c r="G9" s="22">
        <v>12</v>
      </c>
      <c r="H9" s="23">
        <f t="shared" si="1"/>
        <v>1289.3400000000001</v>
      </c>
      <c r="I9" s="51" t="s">
        <v>15</v>
      </c>
    </row>
    <row r="10" spans="1:30" s="14" customFormat="1" ht="41.25" customHeight="1">
      <c r="A10" s="52">
        <v>3</v>
      </c>
      <c r="B10" s="21" t="s">
        <v>17</v>
      </c>
      <c r="C10" s="20">
        <v>44</v>
      </c>
      <c r="D10" s="22" t="s">
        <v>12</v>
      </c>
      <c r="E10" s="22">
        <v>10</v>
      </c>
      <c r="F10" s="23">
        <f>E10*C10</f>
        <v>440</v>
      </c>
      <c r="G10" s="22">
        <v>25</v>
      </c>
      <c r="H10" s="23">
        <f>G10*C10</f>
        <v>1100</v>
      </c>
      <c r="I10" s="24" t="s">
        <v>119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12" s="8" customFormat="1" ht="42" customHeight="1">
      <c r="A11" s="28">
        <v>4</v>
      </c>
      <c r="B11" s="27" t="s">
        <v>129</v>
      </c>
      <c r="C11" s="28">
        <v>38</v>
      </c>
      <c r="D11" s="28" t="s">
        <v>110</v>
      </c>
      <c r="E11" s="28">
        <v>20</v>
      </c>
      <c r="F11" s="94">
        <f t="shared" si="0"/>
        <v>760</v>
      </c>
      <c r="G11" s="28">
        <v>20</v>
      </c>
      <c r="H11" s="94">
        <f t="shared" si="1"/>
        <v>760</v>
      </c>
      <c r="I11" s="95" t="s">
        <v>120</v>
      </c>
      <c r="L11" s="9"/>
    </row>
    <row r="12" spans="1:12" s="8" customFormat="1" ht="42" customHeight="1">
      <c r="A12" s="28">
        <v>5</v>
      </c>
      <c r="B12" s="27" t="s">
        <v>130</v>
      </c>
      <c r="C12" s="28">
        <v>11.2</v>
      </c>
      <c r="D12" s="28" t="s">
        <v>12</v>
      </c>
      <c r="E12" s="28">
        <v>55</v>
      </c>
      <c r="F12" s="94">
        <f>E12*C12</f>
        <v>616</v>
      </c>
      <c r="G12" s="28">
        <v>60</v>
      </c>
      <c r="H12" s="94">
        <f>G12*C12</f>
        <v>672</v>
      </c>
      <c r="I12" s="95" t="s">
        <v>171</v>
      </c>
      <c r="L12" s="9"/>
    </row>
    <row r="13" spans="1:12" s="8" customFormat="1" ht="42" customHeight="1">
      <c r="A13" s="28">
        <v>6</v>
      </c>
      <c r="B13" s="27" t="s">
        <v>170</v>
      </c>
      <c r="C13" s="28">
        <v>4.5</v>
      </c>
      <c r="D13" s="28" t="s">
        <v>12</v>
      </c>
      <c r="E13" s="28">
        <v>30</v>
      </c>
      <c r="F13" s="94">
        <f>E13*C13</f>
        <v>135</v>
      </c>
      <c r="G13" s="28">
        <v>35</v>
      </c>
      <c r="H13" s="94">
        <f>G13*C13</f>
        <v>157.5</v>
      </c>
      <c r="I13" s="95" t="s">
        <v>171</v>
      </c>
      <c r="L13" s="9"/>
    </row>
    <row r="14" spans="1:30" s="14" customFormat="1" ht="18" customHeight="1">
      <c r="A14" s="20">
        <v>7</v>
      </c>
      <c r="B14" s="21" t="s">
        <v>68</v>
      </c>
      <c r="C14" s="22">
        <v>1</v>
      </c>
      <c r="D14" s="22" t="s">
        <v>69</v>
      </c>
      <c r="E14" s="22">
        <v>600</v>
      </c>
      <c r="F14" s="23">
        <f t="shared" si="0"/>
        <v>600</v>
      </c>
      <c r="G14" s="22">
        <v>600</v>
      </c>
      <c r="H14" s="23">
        <f t="shared" si="1"/>
        <v>600</v>
      </c>
      <c r="I14" s="26" t="s">
        <v>121</v>
      </c>
      <c r="J14" s="5"/>
      <c r="K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14" customFormat="1" ht="36" customHeight="1">
      <c r="A15" s="20">
        <v>8</v>
      </c>
      <c r="B15" s="24" t="s">
        <v>123</v>
      </c>
      <c r="C15" s="22">
        <v>1</v>
      </c>
      <c r="D15" s="22" t="s">
        <v>69</v>
      </c>
      <c r="E15" s="22">
        <v>200</v>
      </c>
      <c r="F15" s="23">
        <f t="shared" si="0"/>
        <v>200</v>
      </c>
      <c r="G15" s="22">
        <v>180</v>
      </c>
      <c r="H15" s="23">
        <f t="shared" si="1"/>
        <v>180</v>
      </c>
      <c r="I15" s="26" t="s">
        <v>122</v>
      </c>
      <c r="J15" s="5"/>
      <c r="K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14" customFormat="1" ht="18" customHeight="1">
      <c r="A16" s="20">
        <v>9</v>
      </c>
      <c r="B16" s="21" t="s">
        <v>71</v>
      </c>
      <c r="C16" s="22">
        <v>1</v>
      </c>
      <c r="D16" s="22" t="s">
        <v>69</v>
      </c>
      <c r="E16" s="22">
        <v>260</v>
      </c>
      <c r="F16" s="23">
        <f t="shared" si="0"/>
        <v>260</v>
      </c>
      <c r="G16" s="22">
        <v>140</v>
      </c>
      <c r="H16" s="23">
        <f t="shared" si="1"/>
        <v>140</v>
      </c>
      <c r="I16" s="26" t="s">
        <v>70</v>
      </c>
      <c r="J16" s="5"/>
      <c r="K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13" s="58" customFormat="1" ht="60" customHeight="1">
      <c r="A17" s="83">
        <v>10</v>
      </c>
      <c r="B17" s="84" t="s">
        <v>125</v>
      </c>
      <c r="C17" s="83">
        <v>1</v>
      </c>
      <c r="D17" s="28" t="s">
        <v>73</v>
      </c>
      <c r="E17" s="90">
        <v>1000</v>
      </c>
      <c r="F17" s="83">
        <f aca="true" t="shared" si="2" ref="F17:F22">C17*E17</f>
        <v>1000</v>
      </c>
      <c r="G17" s="91">
        <v>1000</v>
      </c>
      <c r="H17" s="83">
        <f aca="true" t="shared" si="3" ref="H17:H22">C17*G17</f>
        <v>1000</v>
      </c>
      <c r="I17" s="92" t="s">
        <v>124</v>
      </c>
      <c r="J17" s="93"/>
      <c r="K17" s="5"/>
      <c r="L17" s="5"/>
      <c r="M17" s="5"/>
    </row>
    <row r="18" spans="1:13" s="58" customFormat="1" ht="63" customHeight="1">
      <c r="A18" s="83">
        <v>11</v>
      </c>
      <c r="B18" s="89" t="s">
        <v>126</v>
      </c>
      <c r="C18" s="83">
        <f>1.8*2.65*3.5</f>
        <v>16.695</v>
      </c>
      <c r="D18" s="22" t="s">
        <v>12</v>
      </c>
      <c r="E18" s="90">
        <v>80</v>
      </c>
      <c r="F18" s="83">
        <f t="shared" si="2"/>
        <v>1335.6</v>
      </c>
      <c r="G18" s="91">
        <v>90</v>
      </c>
      <c r="H18" s="83">
        <f t="shared" si="3"/>
        <v>1502.55</v>
      </c>
      <c r="I18" s="92" t="s">
        <v>127</v>
      </c>
      <c r="J18" s="93"/>
      <c r="K18" s="5"/>
      <c r="L18" s="5"/>
      <c r="M18" s="5"/>
    </row>
    <row r="19" spans="1:13" s="58" customFormat="1" ht="22.5" customHeight="1">
      <c r="A19" s="83">
        <v>12</v>
      </c>
      <c r="B19" s="89" t="s">
        <v>131</v>
      </c>
      <c r="C19" s="83">
        <v>1</v>
      </c>
      <c r="D19" s="22" t="s">
        <v>73</v>
      </c>
      <c r="E19" s="90">
        <v>200</v>
      </c>
      <c r="F19" s="83">
        <f t="shared" si="2"/>
        <v>200</v>
      </c>
      <c r="G19" s="91">
        <v>100</v>
      </c>
      <c r="H19" s="83">
        <f t="shared" si="3"/>
        <v>100</v>
      </c>
      <c r="I19" s="92" t="s">
        <v>132</v>
      </c>
      <c r="J19" s="93"/>
      <c r="K19" s="5"/>
      <c r="L19" s="5"/>
      <c r="M19" s="5"/>
    </row>
    <row r="20" spans="1:13" s="58" customFormat="1" ht="22.5" customHeight="1">
      <c r="A20" s="83">
        <v>13</v>
      </c>
      <c r="B20" s="89" t="s">
        <v>141</v>
      </c>
      <c r="C20" s="83">
        <v>1</v>
      </c>
      <c r="D20" s="22" t="s">
        <v>73</v>
      </c>
      <c r="E20" s="90">
        <v>100</v>
      </c>
      <c r="F20" s="83">
        <f t="shared" si="2"/>
        <v>100</v>
      </c>
      <c r="G20" s="91">
        <v>200</v>
      </c>
      <c r="H20" s="83">
        <f t="shared" si="3"/>
        <v>200</v>
      </c>
      <c r="I20" s="92" t="s">
        <v>142</v>
      </c>
      <c r="J20" s="93"/>
      <c r="K20" s="5"/>
      <c r="L20" s="5"/>
      <c r="M20" s="5"/>
    </row>
    <row r="21" spans="1:13" s="58" customFormat="1" ht="22.5" customHeight="1">
      <c r="A21" s="83">
        <v>14</v>
      </c>
      <c r="B21" s="89" t="s">
        <v>182</v>
      </c>
      <c r="C21" s="83">
        <f>3*2.6</f>
        <v>7.800000000000001</v>
      </c>
      <c r="D21" s="22" t="s">
        <v>12</v>
      </c>
      <c r="E21" s="90">
        <v>0</v>
      </c>
      <c r="F21" s="83">
        <f t="shared" si="2"/>
        <v>0</v>
      </c>
      <c r="G21" s="91">
        <v>80</v>
      </c>
      <c r="H21" s="83">
        <f t="shared" si="3"/>
        <v>624</v>
      </c>
      <c r="I21" s="92" t="s">
        <v>183</v>
      </c>
      <c r="J21" s="93"/>
      <c r="K21" s="5"/>
      <c r="L21" s="5"/>
      <c r="M21" s="5"/>
    </row>
    <row r="22" spans="1:13" s="58" customFormat="1" ht="22.5" customHeight="1">
      <c r="A22" s="83">
        <v>15</v>
      </c>
      <c r="B22" s="89" t="s">
        <v>184</v>
      </c>
      <c r="C22" s="83">
        <f>3*2.6</f>
        <v>7.800000000000001</v>
      </c>
      <c r="D22" s="22" t="s">
        <v>12</v>
      </c>
      <c r="E22" s="90">
        <v>0</v>
      </c>
      <c r="F22" s="83">
        <f t="shared" si="2"/>
        <v>0</v>
      </c>
      <c r="G22" s="91">
        <v>60</v>
      </c>
      <c r="H22" s="83">
        <f t="shared" si="3"/>
        <v>468.00000000000006</v>
      </c>
      <c r="I22" s="92" t="s">
        <v>185</v>
      </c>
      <c r="J22" s="93"/>
      <c r="K22" s="5"/>
      <c r="L22" s="5"/>
      <c r="M22" s="5"/>
    </row>
    <row r="23" spans="1:12" ht="18" customHeight="1">
      <c r="A23" s="131" t="s">
        <v>74</v>
      </c>
      <c r="B23" s="132"/>
      <c r="C23" s="18"/>
      <c r="D23" s="18"/>
      <c r="E23" s="16"/>
      <c r="F23" s="16"/>
      <c r="G23" s="18"/>
      <c r="H23" s="16"/>
      <c r="I23" s="19"/>
      <c r="L23" s="14"/>
    </row>
    <row r="24" spans="1:9" s="9" customFormat="1" ht="27.75" customHeight="1">
      <c r="A24" s="20">
        <v>1</v>
      </c>
      <c r="B24" s="21" t="s">
        <v>14</v>
      </c>
      <c r="C24" s="22">
        <v>14</v>
      </c>
      <c r="D24" s="22" t="s">
        <v>12</v>
      </c>
      <c r="E24" s="22">
        <v>9</v>
      </c>
      <c r="F24" s="23">
        <f>E24*C24</f>
        <v>126</v>
      </c>
      <c r="G24" s="22">
        <v>12</v>
      </c>
      <c r="H24" s="23">
        <f>G24*C24</f>
        <v>168</v>
      </c>
      <c r="I24" s="51" t="s">
        <v>15</v>
      </c>
    </row>
    <row r="25" spans="1:9" s="8" customFormat="1" ht="26.25" customHeight="1">
      <c r="A25" s="20">
        <v>2</v>
      </c>
      <c r="B25" s="21" t="s">
        <v>16</v>
      </c>
      <c r="C25" s="22">
        <f>15*2.85</f>
        <v>42.75</v>
      </c>
      <c r="D25" s="22" t="s">
        <v>12</v>
      </c>
      <c r="E25" s="22">
        <v>9</v>
      </c>
      <c r="F25" s="23">
        <f>E25*C25</f>
        <v>384.75</v>
      </c>
      <c r="G25" s="22">
        <v>12</v>
      </c>
      <c r="H25" s="23">
        <f>G25*C25</f>
        <v>513</v>
      </c>
      <c r="I25" s="51" t="s">
        <v>15</v>
      </c>
    </row>
    <row r="26" spans="1:15" s="8" customFormat="1" ht="29.25" customHeight="1">
      <c r="A26" s="20">
        <v>3</v>
      </c>
      <c r="B26" s="21" t="s">
        <v>64</v>
      </c>
      <c r="C26" s="22">
        <v>14</v>
      </c>
      <c r="D26" s="22" t="s">
        <v>12</v>
      </c>
      <c r="E26" s="22">
        <v>15</v>
      </c>
      <c r="F26" s="23">
        <f>E26*C26</f>
        <v>210</v>
      </c>
      <c r="G26" s="22">
        <v>15</v>
      </c>
      <c r="H26" s="23">
        <f>G26*C26</f>
        <v>210</v>
      </c>
      <c r="I26" s="51" t="s">
        <v>65</v>
      </c>
      <c r="K26" s="82"/>
      <c r="L26" s="82"/>
      <c r="M26" s="82"/>
      <c r="N26" s="82"/>
      <c r="O26" s="82"/>
    </row>
    <row r="27" spans="1:13" s="58" customFormat="1" ht="59.25" customHeight="1">
      <c r="A27" s="83">
        <v>4</v>
      </c>
      <c r="B27" s="89" t="s">
        <v>72</v>
      </c>
      <c r="C27" s="83">
        <f>2.1*2.2*3.5</f>
        <v>16.17</v>
      </c>
      <c r="D27" s="28" t="s">
        <v>12</v>
      </c>
      <c r="E27" s="90">
        <v>75</v>
      </c>
      <c r="F27" s="83">
        <f>C27*E27</f>
        <v>1212.7500000000002</v>
      </c>
      <c r="G27" s="91">
        <v>73</v>
      </c>
      <c r="H27" s="83">
        <f>C27*G27</f>
        <v>1180.41</v>
      </c>
      <c r="I27" s="92" t="s">
        <v>124</v>
      </c>
      <c r="J27" s="93"/>
      <c r="K27" s="5"/>
      <c r="L27" s="5"/>
      <c r="M27" s="5"/>
    </row>
    <row r="28" spans="1:13" s="58" customFormat="1" ht="60" customHeight="1">
      <c r="A28" s="83">
        <v>5</v>
      </c>
      <c r="B28" s="89" t="s">
        <v>133</v>
      </c>
      <c r="C28" s="83">
        <f>2.1*0.6*3.5</f>
        <v>4.41</v>
      </c>
      <c r="D28" s="28" t="s">
        <v>12</v>
      </c>
      <c r="E28" s="90">
        <v>75</v>
      </c>
      <c r="F28" s="83">
        <f>C28*E28</f>
        <v>330.75</v>
      </c>
      <c r="G28" s="91">
        <v>90</v>
      </c>
      <c r="H28" s="83">
        <f>C28*G28</f>
        <v>396.90000000000003</v>
      </c>
      <c r="I28" s="92" t="s">
        <v>124</v>
      </c>
      <c r="J28" s="93"/>
      <c r="K28" s="5"/>
      <c r="L28" s="5"/>
      <c r="M28" s="5"/>
    </row>
    <row r="29" spans="1:9" s="8" customFormat="1" ht="26.25" customHeight="1">
      <c r="A29" s="20">
        <v>6</v>
      </c>
      <c r="B29" s="21" t="s">
        <v>59</v>
      </c>
      <c r="C29" s="22">
        <v>1</v>
      </c>
      <c r="D29" s="22" t="s">
        <v>61</v>
      </c>
      <c r="E29" s="22">
        <v>10</v>
      </c>
      <c r="F29" s="23">
        <f>E29*C29</f>
        <v>10</v>
      </c>
      <c r="G29" s="22">
        <v>15</v>
      </c>
      <c r="H29" s="23">
        <f>G29*C29</f>
        <v>15</v>
      </c>
      <c r="I29" s="51" t="s">
        <v>67</v>
      </c>
    </row>
    <row r="30" spans="1:13" s="58" customFormat="1" ht="22.5" customHeight="1">
      <c r="A30" s="83">
        <v>7</v>
      </c>
      <c r="B30" s="89" t="s">
        <v>186</v>
      </c>
      <c r="C30" s="83">
        <v>1</v>
      </c>
      <c r="D30" s="22" t="s">
        <v>69</v>
      </c>
      <c r="E30" s="90">
        <v>160</v>
      </c>
      <c r="F30" s="83">
        <f>C30*E30</f>
        <v>160</v>
      </c>
      <c r="G30" s="91">
        <v>100</v>
      </c>
      <c r="H30" s="83">
        <f>C30*G30</f>
        <v>100</v>
      </c>
      <c r="I30" s="92" t="s">
        <v>187</v>
      </c>
      <c r="J30" s="93"/>
      <c r="K30" s="5"/>
      <c r="L30" s="5"/>
      <c r="M30" s="5"/>
    </row>
    <row r="31" spans="1:9" ht="18" customHeight="1">
      <c r="A31" s="131" t="s">
        <v>76</v>
      </c>
      <c r="B31" s="132"/>
      <c r="C31" s="18"/>
      <c r="D31" s="18"/>
      <c r="E31" s="16"/>
      <c r="F31" s="16"/>
      <c r="G31" s="18"/>
      <c r="H31" s="16"/>
      <c r="I31" s="19"/>
    </row>
    <row r="32" spans="1:9" s="9" customFormat="1" ht="27.75" customHeight="1">
      <c r="A32" s="20">
        <v>1</v>
      </c>
      <c r="B32" s="21" t="s">
        <v>14</v>
      </c>
      <c r="C32" s="22">
        <v>12</v>
      </c>
      <c r="D32" s="22" t="s">
        <v>12</v>
      </c>
      <c r="E32" s="22">
        <v>9</v>
      </c>
      <c r="F32" s="23">
        <f>E32*C32</f>
        <v>108</v>
      </c>
      <c r="G32" s="22">
        <v>12</v>
      </c>
      <c r="H32" s="23">
        <f>G32*C32</f>
        <v>144</v>
      </c>
      <c r="I32" s="51" t="s">
        <v>15</v>
      </c>
    </row>
    <row r="33" spans="1:9" s="8" customFormat="1" ht="26.25" customHeight="1">
      <c r="A33" s="20">
        <v>2</v>
      </c>
      <c r="B33" s="21" t="s">
        <v>16</v>
      </c>
      <c r="C33" s="22">
        <f>13.8*2.85</f>
        <v>39.330000000000005</v>
      </c>
      <c r="D33" s="22" t="s">
        <v>12</v>
      </c>
      <c r="E33" s="22">
        <v>9</v>
      </c>
      <c r="F33" s="23">
        <f>E33*C33</f>
        <v>353.97</v>
      </c>
      <c r="G33" s="22">
        <v>12</v>
      </c>
      <c r="H33" s="23">
        <f>G33*C33</f>
        <v>471.96000000000004</v>
      </c>
      <c r="I33" s="51" t="s">
        <v>15</v>
      </c>
    </row>
    <row r="34" spans="1:15" s="8" customFormat="1" ht="29.25" customHeight="1">
      <c r="A34" s="20">
        <v>3</v>
      </c>
      <c r="B34" s="21" t="s">
        <v>64</v>
      </c>
      <c r="C34" s="22">
        <v>12</v>
      </c>
      <c r="D34" s="22" t="s">
        <v>12</v>
      </c>
      <c r="E34" s="22">
        <v>15</v>
      </c>
      <c r="F34" s="23">
        <f>E34*C34</f>
        <v>180</v>
      </c>
      <c r="G34" s="22">
        <v>15</v>
      </c>
      <c r="H34" s="23">
        <f>G34*C34</f>
        <v>180</v>
      </c>
      <c r="I34" s="51" t="s">
        <v>65</v>
      </c>
      <c r="K34" s="82"/>
      <c r="L34" s="82"/>
      <c r="M34" s="82"/>
      <c r="N34" s="82"/>
      <c r="O34" s="82"/>
    </row>
    <row r="35" spans="1:13" s="58" customFormat="1" ht="59.25" customHeight="1">
      <c r="A35" s="83">
        <v>4</v>
      </c>
      <c r="B35" s="89" t="s">
        <v>72</v>
      </c>
      <c r="C35" s="83">
        <f>2.1*2.2*3.5</f>
        <v>16.17</v>
      </c>
      <c r="D35" s="28" t="s">
        <v>12</v>
      </c>
      <c r="E35" s="90">
        <v>75</v>
      </c>
      <c r="F35" s="83">
        <f>C35*E35</f>
        <v>1212.7500000000002</v>
      </c>
      <c r="G35" s="91">
        <v>73</v>
      </c>
      <c r="H35" s="83">
        <f>C35*G35</f>
        <v>1180.41</v>
      </c>
      <c r="I35" s="92" t="s">
        <v>124</v>
      </c>
      <c r="J35" s="93"/>
      <c r="K35" s="5"/>
      <c r="L35" s="5"/>
      <c r="M35" s="5"/>
    </row>
    <row r="36" spans="1:13" s="58" customFormat="1" ht="60" customHeight="1">
      <c r="A36" s="83">
        <v>5</v>
      </c>
      <c r="B36" s="89" t="s">
        <v>133</v>
      </c>
      <c r="C36" s="83">
        <f>2.1*0.6*3.5</f>
        <v>4.41</v>
      </c>
      <c r="D36" s="28" t="s">
        <v>12</v>
      </c>
      <c r="E36" s="90">
        <v>75</v>
      </c>
      <c r="F36" s="83">
        <f>C36*E36</f>
        <v>330.75</v>
      </c>
      <c r="G36" s="91">
        <v>90</v>
      </c>
      <c r="H36" s="83">
        <f>C36*G36</f>
        <v>396.90000000000003</v>
      </c>
      <c r="I36" s="92" t="s">
        <v>124</v>
      </c>
      <c r="J36" s="93"/>
      <c r="K36" s="5"/>
      <c r="L36" s="5"/>
      <c r="M36" s="5"/>
    </row>
    <row r="37" spans="1:9" s="8" customFormat="1" ht="26.25" customHeight="1">
      <c r="A37" s="20">
        <v>6</v>
      </c>
      <c r="B37" s="21" t="s">
        <v>59</v>
      </c>
      <c r="C37" s="22">
        <v>1</v>
      </c>
      <c r="D37" s="22" t="s">
        <v>61</v>
      </c>
      <c r="E37" s="22">
        <v>10</v>
      </c>
      <c r="F37" s="23">
        <f>E37*C37</f>
        <v>10</v>
      </c>
      <c r="G37" s="22">
        <v>15</v>
      </c>
      <c r="H37" s="23">
        <f>G37*C37</f>
        <v>15</v>
      </c>
      <c r="I37" s="51" t="s">
        <v>67</v>
      </c>
    </row>
    <row r="38" spans="1:9" ht="18" customHeight="1">
      <c r="A38" s="131" t="s">
        <v>77</v>
      </c>
      <c r="B38" s="132"/>
      <c r="C38" s="18"/>
      <c r="D38" s="18"/>
      <c r="E38" s="16"/>
      <c r="F38" s="16"/>
      <c r="G38" s="18"/>
      <c r="H38" s="16"/>
      <c r="I38" s="19"/>
    </row>
    <row r="39" spans="1:9" s="9" customFormat="1" ht="27.75" customHeight="1">
      <c r="A39" s="20">
        <v>1</v>
      </c>
      <c r="B39" s="21" t="s">
        <v>14</v>
      </c>
      <c r="C39" s="22">
        <v>13.5</v>
      </c>
      <c r="D39" s="22" t="s">
        <v>12</v>
      </c>
      <c r="E39" s="22">
        <v>9</v>
      </c>
      <c r="F39" s="23">
        <f>E39*C39</f>
        <v>121.5</v>
      </c>
      <c r="G39" s="22">
        <v>12</v>
      </c>
      <c r="H39" s="23">
        <f>G39*C39</f>
        <v>162</v>
      </c>
      <c r="I39" s="51" t="s">
        <v>15</v>
      </c>
    </row>
    <row r="40" spans="1:9" s="8" customFormat="1" ht="26.25" customHeight="1">
      <c r="A40" s="20">
        <v>2</v>
      </c>
      <c r="B40" s="21" t="s">
        <v>16</v>
      </c>
      <c r="C40" s="22">
        <f>15.3*2.85</f>
        <v>43.605000000000004</v>
      </c>
      <c r="D40" s="22" t="s">
        <v>12</v>
      </c>
      <c r="E40" s="22">
        <v>9</v>
      </c>
      <c r="F40" s="23">
        <f>E40*C40</f>
        <v>392.44500000000005</v>
      </c>
      <c r="G40" s="22">
        <v>12</v>
      </c>
      <c r="H40" s="23">
        <f>G40*C40</f>
        <v>523.26</v>
      </c>
      <c r="I40" s="51" t="s">
        <v>15</v>
      </c>
    </row>
    <row r="41" spans="1:15" s="8" customFormat="1" ht="29.25" customHeight="1">
      <c r="A41" s="20">
        <v>3</v>
      </c>
      <c r="B41" s="21" t="s">
        <v>64</v>
      </c>
      <c r="C41" s="22">
        <v>13.5</v>
      </c>
      <c r="D41" s="22" t="s">
        <v>12</v>
      </c>
      <c r="E41" s="22">
        <v>15</v>
      </c>
      <c r="F41" s="23">
        <f>E41*C41</f>
        <v>202.5</v>
      </c>
      <c r="G41" s="22">
        <v>15</v>
      </c>
      <c r="H41" s="23">
        <f>G41*C41</f>
        <v>202.5</v>
      </c>
      <c r="I41" s="51" t="s">
        <v>65</v>
      </c>
      <c r="K41" s="82"/>
      <c r="L41" s="82"/>
      <c r="M41" s="82"/>
      <c r="N41" s="82"/>
      <c r="O41" s="82"/>
    </row>
    <row r="42" spans="1:13" s="58" customFormat="1" ht="59.25" customHeight="1">
      <c r="A42" s="83">
        <v>4</v>
      </c>
      <c r="B42" s="89" t="s">
        <v>72</v>
      </c>
      <c r="C42" s="83">
        <f>1.8*2.2*3.5</f>
        <v>13.860000000000001</v>
      </c>
      <c r="D42" s="28" t="s">
        <v>12</v>
      </c>
      <c r="E42" s="90">
        <v>75</v>
      </c>
      <c r="F42" s="83">
        <f>C42*E42</f>
        <v>1039.5</v>
      </c>
      <c r="G42" s="91">
        <v>73</v>
      </c>
      <c r="H42" s="83">
        <f>C42*G42</f>
        <v>1011.7800000000001</v>
      </c>
      <c r="I42" s="92" t="s">
        <v>124</v>
      </c>
      <c r="J42" s="93"/>
      <c r="K42" s="5"/>
      <c r="L42" s="5"/>
      <c r="M42" s="5"/>
    </row>
    <row r="43" spans="1:13" s="58" customFormat="1" ht="60" customHeight="1">
      <c r="A43" s="83">
        <v>5</v>
      </c>
      <c r="B43" s="89" t="s">
        <v>133</v>
      </c>
      <c r="C43" s="83">
        <f>2.8*0.6*3.5</f>
        <v>5.88</v>
      </c>
      <c r="D43" s="28" t="s">
        <v>12</v>
      </c>
      <c r="E43" s="90">
        <v>75</v>
      </c>
      <c r="F43" s="83">
        <f>C43*E43</f>
        <v>441</v>
      </c>
      <c r="G43" s="91">
        <v>90</v>
      </c>
      <c r="H43" s="83">
        <f>C43*G43</f>
        <v>529.2</v>
      </c>
      <c r="I43" s="92" t="s">
        <v>124</v>
      </c>
      <c r="J43" s="93"/>
      <c r="K43" s="5"/>
      <c r="L43" s="5"/>
      <c r="M43" s="5"/>
    </row>
    <row r="44" spans="1:13" s="58" customFormat="1" ht="59.25" customHeight="1">
      <c r="A44" s="83">
        <v>6</v>
      </c>
      <c r="B44" s="89" t="s">
        <v>134</v>
      </c>
      <c r="C44" s="83">
        <v>18</v>
      </c>
      <c r="D44" s="28" t="s">
        <v>12</v>
      </c>
      <c r="E44" s="90">
        <v>80</v>
      </c>
      <c r="F44" s="83">
        <f>C44*E44</f>
        <v>1440</v>
      </c>
      <c r="G44" s="91">
        <v>90</v>
      </c>
      <c r="H44" s="83">
        <f>C44*G44</f>
        <v>1620</v>
      </c>
      <c r="I44" s="92" t="s">
        <v>124</v>
      </c>
      <c r="J44" s="93"/>
      <c r="K44" s="5"/>
      <c r="L44" s="5"/>
      <c r="M44" s="5"/>
    </row>
    <row r="45" spans="1:9" s="8" customFormat="1" ht="26.25" customHeight="1">
      <c r="A45" s="20">
        <v>7</v>
      </c>
      <c r="B45" s="21" t="s">
        <v>59</v>
      </c>
      <c r="C45" s="22">
        <v>1</v>
      </c>
      <c r="D45" s="22" t="s">
        <v>61</v>
      </c>
      <c r="E45" s="22">
        <v>10</v>
      </c>
      <c r="F45" s="23">
        <f>E45*C45</f>
        <v>10</v>
      </c>
      <c r="G45" s="22">
        <v>15</v>
      </c>
      <c r="H45" s="23">
        <f>G45*C45</f>
        <v>15</v>
      </c>
      <c r="I45" s="51" t="s">
        <v>67</v>
      </c>
    </row>
    <row r="46" spans="1:9" ht="18" customHeight="1">
      <c r="A46" s="131" t="s">
        <v>135</v>
      </c>
      <c r="B46" s="132"/>
      <c r="C46" s="18"/>
      <c r="D46" s="18"/>
      <c r="E46" s="16"/>
      <c r="F46" s="16"/>
      <c r="G46" s="18"/>
      <c r="H46" s="16"/>
      <c r="I46" s="19"/>
    </row>
    <row r="47" spans="1:9" s="9" customFormat="1" ht="27.75" customHeight="1">
      <c r="A47" s="20">
        <v>1</v>
      </c>
      <c r="B47" s="21" t="s">
        <v>11</v>
      </c>
      <c r="C47" s="22">
        <f>7.8*2.85</f>
        <v>22.23</v>
      </c>
      <c r="D47" s="22" t="s">
        <v>12</v>
      </c>
      <c r="E47" s="22">
        <v>3</v>
      </c>
      <c r="F47" s="23">
        <f aca="true" t="shared" si="4" ref="F47:F52">E47*C47</f>
        <v>66.69</v>
      </c>
      <c r="G47" s="22">
        <v>3</v>
      </c>
      <c r="H47" s="23">
        <f aca="true" t="shared" si="5" ref="H47:H52">G47*C47</f>
        <v>66.69</v>
      </c>
      <c r="I47" s="51" t="s">
        <v>13</v>
      </c>
    </row>
    <row r="48" spans="1:9" s="9" customFormat="1" ht="27.75" customHeight="1">
      <c r="A48" s="20">
        <v>2</v>
      </c>
      <c r="B48" s="21" t="s">
        <v>75</v>
      </c>
      <c r="C48" s="22">
        <v>3.7</v>
      </c>
      <c r="D48" s="22" t="s">
        <v>12</v>
      </c>
      <c r="E48" s="22">
        <v>3</v>
      </c>
      <c r="F48" s="23">
        <f t="shared" si="4"/>
        <v>11.100000000000001</v>
      </c>
      <c r="G48" s="22">
        <v>3</v>
      </c>
      <c r="H48" s="23">
        <f t="shared" si="5"/>
        <v>11.100000000000001</v>
      </c>
      <c r="I48" s="51" t="s">
        <v>13</v>
      </c>
    </row>
    <row r="49" spans="1:9" s="9" customFormat="1" ht="27.75" customHeight="1">
      <c r="A49" s="20">
        <v>3</v>
      </c>
      <c r="B49" s="21" t="s">
        <v>14</v>
      </c>
      <c r="C49" s="22">
        <f>C48</f>
        <v>3.7</v>
      </c>
      <c r="D49" s="22" t="s">
        <v>12</v>
      </c>
      <c r="E49" s="22">
        <v>9</v>
      </c>
      <c r="F49" s="23">
        <f t="shared" si="4"/>
        <v>33.300000000000004</v>
      </c>
      <c r="G49" s="22">
        <v>12</v>
      </c>
      <c r="H49" s="23">
        <f t="shared" si="5"/>
        <v>44.400000000000006</v>
      </c>
      <c r="I49" s="51" t="s">
        <v>15</v>
      </c>
    </row>
    <row r="50" spans="1:9" s="8" customFormat="1" ht="26.25" customHeight="1">
      <c r="A50" s="20">
        <v>4</v>
      </c>
      <c r="B50" s="21" t="s">
        <v>16</v>
      </c>
      <c r="C50" s="22">
        <f>C47</f>
        <v>22.23</v>
      </c>
      <c r="D50" s="22" t="s">
        <v>12</v>
      </c>
      <c r="E50" s="22">
        <v>9</v>
      </c>
      <c r="F50" s="23">
        <f t="shared" si="4"/>
        <v>200.07</v>
      </c>
      <c r="G50" s="22">
        <v>12</v>
      </c>
      <c r="H50" s="23">
        <f t="shared" si="5"/>
        <v>266.76</v>
      </c>
      <c r="I50" s="51" t="s">
        <v>15</v>
      </c>
    </row>
    <row r="51" spans="1:11" s="9" customFormat="1" ht="39.75" customHeight="1">
      <c r="A51" s="20">
        <v>5</v>
      </c>
      <c r="B51" s="21" t="s">
        <v>83</v>
      </c>
      <c r="C51" s="20">
        <v>3.7</v>
      </c>
      <c r="D51" s="22" t="s">
        <v>12</v>
      </c>
      <c r="E51" s="22">
        <v>10</v>
      </c>
      <c r="F51" s="23">
        <f>E51*C51</f>
        <v>37</v>
      </c>
      <c r="G51" s="22">
        <v>25</v>
      </c>
      <c r="H51" s="23">
        <f>G51*C51</f>
        <v>92.5</v>
      </c>
      <c r="I51" s="24" t="s">
        <v>119</v>
      </c>
      <c r="K51" s="5"/>
    </row>
    <row r="52" spans="1:30" ht="33" customHeight="1">
      <c r="A52" s="20">
        <v>6</v>
      </c>
      <c r="B52" s="21" t="s">
        <v>20</v>
      </c>
      <c r="C52" s="20">
        <v>1</v>
      </c>
      <c r="D52" s="22" t="s">
        <v>21</v>
      </c>
      <c r="E52" s="22">
        <v>85</v>
      </c>
      <c r="F52" s="23">
        <f t="shared" si="4"/>
        <v>85</v>
      </c>
      <c r="G52" s="22">
        <v>95</v>
      </c>
      <c r="H52" s="23">
        <f t="shared" si="5"/>
        <v>95</v>
      </c>
      <c r="I52" s="21" t="s">
        <v>164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33" customHeight="1">
      <c r="A53" s="20">
        <v>7</v>
      </c>
      <c r="B53" s="21" t="s">
        <v>163</v>
      </c>
      <c r="C53" s="20">
        <v>1</v>
      </c>
      <c r="D53" s="22" t="s">
        <v>154</v>
      </c>
      <c r="E53" s="22">
        <v>1200</v>
      </c>
      <c r="F53" s="23">
        <f>E53*C53</f>
        <v>1200</v>
      </c>
      <c r="G53" s="22">
        <v>1300</v>
      </c>
      <c r="H53" s="23">
        <f>G53*C53</f>
        <v>1300</v>
      </c>
      <c r="I53" s="21" t="s">
        <v>166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9" ht="17.25" customHeight="1">
      <c r="A54" s="131" t="s">
        <v>78</v>
      </c>
      <c r="B54" s="132"/>
      <c r="C54" s="29"/>
      <c r="D54" s="29"/>
      <c r="E54" s="30"/>
      <c r="F54" s="30"/>
      <c r="G54" s="31"/>
      <c r="H54" s="30"/>
      <c r="I54" s="32"/>
    </row>
    <row r="55" spans="1:11" s="9" customFormat="1" ht="47.25" customHeight="1">
      <c r="A55" s="20">
        <v>1</v>
      </c>
      <c r="B55" s="21" t="s">
        <v>17</v>
      </c>
      <c r="C55" s="20">
        <v>5.8</v>
      </c>
      <c r="D55" s="22" t="s">
        <v>12</v>
      </c>
      <c r="E55" s="22">
        <v>10</v>
      </c>
      <c r="F55" s="23">
        <f>E55*C55</f>
        <v>58</v>
      </c>
      <c r="G55" s="22">
        <v>25</v>
      </c>
      <c r="H55" s="23">
        <f>G55*C55</f>
        <v>145</v>
      </c>
      <c r="I55" s="24" t="s">
        <v>119</v>
      </c>
      <c r="K55" s="5"/>
    </row>
    <row r="56" spans="1:11" s="9" customFormat="1" ht="39.75" customHeight="1">
      <c r="A56" s="20">
        <v>2</v>
      </c>
      <c r="B56" s="21" t="s">
        <v>18</v>
      </c>
      <c r="C56" s="20">
        <f>10.6*2.6</f>
        <v>27.56</v>
      </c>
      <c r="D56" s="22" t="s">
        <v>12</v>
      </c>
      <c r="E56" s="22">
        <v>10</v>
      </c>
      <c r="F56" s="23">
        <f>E56*C56</f>
        <v>275.59999999999997</v>
      </c>
      <c r="G56" s="22">
        <v>25</v>
      </c>
      <c r="H56" s="23">
        <f>G56*C56</f>
        <v>689</v>
      </c>
      <c r="I56" s="24" t="s">
        <v>119</v>
      </c>
      <c r="K56" s="5"/>
    </row>
    <row r="57" spans="1:9" s="8" customFormat="1" ht="26.25" customHeight="1">
      <c r="A57" s="20">
        <v>3</v>
      </c>
      <c r="B57" s="21" t="s">
        <v>59</v>
      </c>
      <c r="C57" s="22">
        <v>3</v>
      </c>
      <c r="D57" s="22" t="s">
        <v>66</v>
      </c>
      <c r="E57" s="22">
        <v>10</v>
      </c>
      <c r="F57" s="23">
        <f>E57*C57</f>
        <v>30</v>
      </c>
      <c r="G57" s="22">
        <v>15</v>
      </c>
      <c r="H57" s="23">
        <f>G57*C57</f>
        <v>45</v>
      </c>
      <c r="I57" s="51" t="s">
        <v>67</v>
      </c>
    </row>
    <row r="58" spans="1:12" s="8" customFormat="1" ht="24" customHeight="1">
      <c r="A58" s="28">
        <v>4</v>
      </c>
      <c r="B58" s="26" t="s">
        <v>136</v>
      </c>
      <c r="C58" s="28">
        <v>1</v>
      </c>
      <c r="D58" s="28" t="s">
        <v>73</v>
      </c>
      <c r="E58" s="28">
        <v>280</v>
      </c>
      <c r="F58" s="94">
        <f>E58*C58</f>
        <v>280</v>
      </c>
      <c r="G58" s="28">
        <v>100</v>
      </c>
      <c r="H58" s="94">
        <f>G58*C58</f>
        <v>100</v>
      </c>
      <c r="I58" s="95" t="s">
        <v>137</v>
      </c>
      <c r="L58" s="9"/>
    </row>
    <row r="59" spans="1:30" s="14" customFormat="1" ht="19.5" customHeight="1">
      <c r="A59" s="131" t="s">
        <v>138</v>
      </c>
      <c r="B59" s="132"/>
      <c r="C59" s="16"/>
      <c r="D59" s="16"/>
      <c r="E59" s="18"/>
      <c r="F59" s="16"/>
      <c r="G59" s="18"/>
      <c r="H59" s="16"/>
      <c r="I59" s="19"/>
      <c r="J59" s="8"/>
      <c r="K59" s="8"/>
      <c r="L59" s="8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s="14" customFormat="1" ht="37.5" customHeight="1">
      <c r="A60" s="52">
        <v>1</v>
      </c>
      <c r="B60" s="21" t="s">
        <v>17</v>
      </c>
      <c r="C60" s="20">
        <v>5.5</v>
      </c>
      <c r="D60" s="22" t="s">
        <v>12</v>
      </c>
      <c r="E60" s="22">
        <v>10</v>
      </c>
      <c r="F60" s="23">
        <f>E60*C60</f>
        <v>55</v>
      </c>
      <c r="G60" s="22">
        <v>25</v>
      </c>
      <c r="H60" s="23">
        <f>G60*C60</f>
        <v>137.5</v>
      </c>
      <c r="I60" s="24" t="s">
        <v>119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s="14" customFormat="1" ht="38.25" customHeight="1">
      <c r="A61" s="52">
        <v>2</v>
      </c>
      <c r="B61" s="21" t="s">
        <v>18</v>
      </c>
      <c r="C61" s="20">
        <f>10*2.6</f>
        <v>26</v>
      </c>
      <c r="D61" s="22" t="s">
        <v>12</v>
      </c>
      <c r="E61" s="22">
        <v>10</v>
      </c>
      <c r="F61" s="23">
        <f>E61*C61</f>
        <v>260</v>
      </c>
      <c r="G61" s="22">
        <v>25</v>
      </c>
      <c r="H61" s="23">
        <f>G61*C61</f>
        <v>650</v>
      </c>
      <c r="I61" s="24" t="s">
        <v>119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9" s="8" customFormat="1" ht="26.25" customHeight="1">
      <c r="A62" s="20">
        <v>3</v>
      </c>
      <c r="B62" s="21" t="s">
        <v>59</v>
      </c>
      <c r="C62" s="22">
        <v>1</v>
      </c>
      <c r="D62" s="22" t="s">
        <v>61</v>
      </c>
      <c r="E62" s="22">
        <v>10</v>
      </c>
      <c r="F62" s="23">
        <f>E62*C62</f>
        <v>10</v>
      </c>
      <c r="G62" s="22">
        <v>15</v>
      </c>
      <c r="H62" s="23">
        <f>G62*C62</f>
        <v>15</v>
      </c>
      <c r="I62" s="51" t="s">
        <v>67</v>
      </c>
    </row>
    <row r="63" spans="1:30" ht="35.25" customHeight="1">
      <c r="A63" s="52">
        <v>4</v>
      </c>
      <c r="B63" s="33" t="s">
        <v>23</v>
      </c>
      <c r="C63" s="20">
        <f>5.5+10*1.8</f>
        <v>23.5</v>
      </c>
      <c r="D63" s="22" t="s">
        <v>12</v>
      </c>
      <c r="E63" s="20">
        <v>25</v>
      </c>
      <c r="F63" s="23">
        <f>E63*C63</f>
        <v>587.5</v>
      </c>
      <c r="G63" s="20">
        <v>20</v>
      </c>
      <c r="H63" s="23">
        <f>G63*C63</f>
        <v>470</v>
      </c>
      <c r="I63" s="21" t="s">
        <v>79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33" customHeight="1">
      <c r="A64" s="20">
        <v>5</v>
      </c>
      <c r="B64" s="21" t="s">
        <v>20</v>
      </c>
      <c r="C64" s="20">
        <v>1</v>
      </c>
      <c r="D64" s="22" t="s">
        <v>21</v>
      </c>
      <c r="E64" s="22">
        <v>85</v>
      </c>
      <c r="F64" s="23">
        <f>E64*C64</f>
        <v>85</v>
      </c>
      <c r="G64" s="22">
        <v>95</v>
      </c>
      <c r="H64" s="23">
        <f>G64*C64</f>
        <v>95</v>
      </c>
      <c r="I64" s="21" t="s">
        <v>164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17.25" customHeight="1">
      <c r="A65" s="131" t="s">
        <v>139</v>
      </c>
      <c r="B65" s="132"/>
      <c r="C65" s="18"/>
      <c r="D65" s="18"/>
      <c r="E65" s="16"/>
      <c r="F65" s="16"/>
      <c r="G65" s="18"/>
      <c r="H65" s="16"/>
      <c r="I65" s="19"/>
      <c r="J65" s="13"/>
      <c r="K65" s="13"/>
      <c r="L65" s="1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9" s="9" customFormat="1" ht="27" customHeight="1">
      <c r="A66" s="34">
        <v>1</v>
      </c>
      <c r="B66" s="21" t="s">
        <v>14</v>
      </c>
      <c r="C66" s="34">
        <v>7</v>
      </c>
      <c r="D66" s="34" t="s">
        <v>12</v>
      </c>
      <c r="E66" s="34">
        <v>9</v>
      </c>
      <c r="F66" s="34">
        <f>E66*C66</f>
        <v>63</v>
      </c>
      <c r="G66" s="34">
        <v>12</v>
      </c>
      <c r="H66" s="34">
        <f>G66*C66</f>
        <v>84</v>
      </c>
      <c r="I66" s="26" t="s">
        <v>15</v>
      </c>
    </row>
    <row r="67" spans="1:30" s="14" customFormat="1" ht="51" customHeight="1">
      <c r="A67" s="34">
        <v>2</v>
      </c>
      <c r="B67" s="21" t="s">
        <v>17</v>
      </c>
      <c r="C67" s="20">
        <v>7</v>
      </c>
      <c r="D67" s="22" t="s">
        <v>12</v>
      </c>
      <c r="E67" s="22">
        <v>10</v>
      </c>
      <c r="F67" s="23">
        <f>E67*C67</f>
        <v>70</v>
      </c>
      <c r="G67" s="22">
        <v>25</v>
      </c>
      <c r="H67" s="23">
        <f>G67*C67</f>
        <v>175</v>
      </c>
      <c r="I67" s="24" t="s">
        <v>118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s="14" customFormat="1" ht="52.5" customHeight="1">
      <c r="A68" s="52">
        <v>3</v>
      </c>
      <c r="B68" s="21" t="s">
        <v>18</v>
      </c>
      <c r="C68" s="20">
        <v>16</v>
      </c>
      <c r="D68" s="22" t="s">
        <v>12</v>
      </c>
      <c r="E68" s="22">
        <v>10</v>
      </c>
      <c r="F68" s="23">
        <f>E68*C68</f>
        <v>160</v>
      </c>
      <c r="G68" s="22">
        <v>25</v>
      </c>
      <c r="H68" s="23">
        <f>G68*C68</f>
        <v>400</v>
      </c>
      <c r="I68" s="24" t="s">
        <v>118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20.25" customHeight="1">
      <c r="A69" s="34">
        <v>4</v>
      </c>
      <c r="B69" s="33" t="s">
        <v>57</v>
      </c>
      <c r="C69" s="22">
        <v>7</v>
      </c>
      <c r="D69" s="22" t="s">
        <v>12</v>
      </c>
      <c r="E69" s="20">
        <v>25</v>
      </c>
      <c r="F69" s="23">
        <f>E69*C69</f>
        <v>175</v>
      </c>
      <c r="G69" s="20">
        <v>20</v>
      </c>
      <c r="H69" s="23">
        <f>G69*C69</f>
        <v>140</v>
      </c>
      <c r="I69" s="21" t="s">
        <v>58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23.25" customHeight="1">
      <c r="A70" s="34">
        <v>5</v>
      </c>
      <c r="B70" s="21" t="s">
        <v>20</v>
      </c>
      <c r="C70" s="20">
        <v>1</v>
      </c>
      <c r="D70" s="22" t="s">
        <v>21</v>
      </c>
      <c r="E70" s="22">
        <v>85</v>
      </c>
      <c r="F70" s="23">
        <f>E70*C70</f>
        <v>85</v>
      </c>
      <c r="G70" s="22">
        <v>95</v>
      </c>
      <c r="H70" s="23">
        <f>G70*C70</f>
        <v>95</v>
      </c>
      <c r="I70" s="21" t="s">
        <v>22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13" s="58" customFormat="1" ht="22.5" customHeight="1">
      <c r="A71" s="83">
        <v>6</v>
      </c>
      <c r="B71" s="89" t="s">
        <v>141</v>
      </c>
      <c r="C71" s="83">
        <v>1</v>
      </c>
      <c r="D71" s="22" t="s">
        <v>73</v>
      </c>
      <c r="E71" s="90">
        <v>150</v>
      </c>
      <c r="F71" s="83">
        <f>C71*E71</f>
        <v>150</v>
      </c>
      <c r="G71" s="91">
        <v>300</v>
      </c>
      <c r="H71" s="83">
        <f>C71*G71</f>
        <v>300</v>
      </c>
      <c r="I71" s="92" t="s">
        <v>142</v>
      </c>
      <c r="J71" s="93"/>
      <c r="K71" s="5"/>
      <c r="L71" s="5"/>
      <c r="M71" s="5"/>
    </row>
    <row r="72" spans="1:13" s="58" customFormat="1" ht="59.25" customHeight="1">
      <c r="A72" s="83">
        <v>7</v>
      </c>
      <c r="B72" s="89" t="s">
        <v>153</v>
      </c>
      <c r="C72" s="83">
        <v>1</v>
      </c>
      <c r="D72" s="28" t="s">
        <v>154</v>
      </c>
      <c r="E72" s="90">
        <v>600</v>
      </c>
      <c r="F72" s="83">
        <f>C72*E72</f>
        <v>600</v>
      </c>
      <c r="G72" s="91">
        <v>600</v>
      </c>
      <c r="H72" s="83">
        <f>C72*G72</f>
        <v>600</v>
      </c>
      <c r="I72" s="92" t="s">
        <v>124</v>
      </c>
      <c r="J72" s="93"/>
      <c r="K72" s="5"/>
      <c r="L72" s="5"/>
      <c r="M72" s="5"/>
    </row>
    <row r="73" spans="1:9" s="8" customFormat="1" ht="26.25" customHeight="1">
      <c r="A73" s="20">
        <v>8</v>
      </c>
      <c r="B73" s="21" t="s">
        <v>165</v>
      </c>
      <c r="C73" s="22">
        <v>4</v>
      </c>
      <c r="D73" s="22" t="s">
        <v>61</v>
      </c>
      <c r="E73" s="22">
        <v>10</v>
      </c>
      <c r="F73" s="23">
        <f>E73*C73</f>
        <v>40</v>
      </c>
      <c r="G73" s="22">
        <v>15</v>
      </c>
      <c r="H73" s="23">
        <f>G73*C73</f>
        <v>60</v>
      </c>
      <c r="I73" s="51" t="s">
        <v>67</v>
      </c>
    </row>
    <row r="74" spans="1:9" ht="18" customHeight="1">
      <c r="A74" s="101">
        <v>9</v>
      </c>
      <c r="B74" s="105" t="s">
        <v>190</v>
      </c>
      <c r="C74" s="101">
        <v>1</v>
      </c>
      <c r="D74" s="83" t="s">
        <v>73</v>
      </c>
      <c r="E74" s="83">
        <v>1000</v>
      </c>
      <c r="F74" s="85">
        <f>C74*E74</f>
        <v>1000</v>
      </c>
      <c r="G74" s="83">
        <v>800</v>
      </c>
      <c r="H74" s="83">
        <f>G74</f>
        <v>800</v>
      </c>
      <c r="I74" s="92" t="s">
        <v>191</v>
      </c>
    </row>
    <row r="75" spans="1:17" ht="18" customHeight="1">
      <c r="A75" s="66" t="s">
        <v>80</v>
      </c>
      <c r="B75" s="67" t="s">
        <v>60</v>
      </c>
      <c r="C75" s="68"/>
      <c r="D75" s="68"/>
      <c r="E75" s="68"/>
      <c r="F75" s="69"/>
      <c r="G75" s="69"/>
      <c r="H75" s="69"/>
      <c r="I75" s="70"/>
      <c r="J75" s="11"/>
      <c r="K75" s="58"/>
      <c r="L75" s="58"/>
      <c r="M75" s="58"/>
      <c r="N75" s="58"/>
      <c r="O75" s="58"/>
      <c r="P75" s="58"/>
      <c r="Q75" s="58"/>
    </row>
    <row r="76" spans="1:30" ht="62.25" customHeight="1">
      <c r="A76" s="36">
        <v>1</v>
      </c>
      <c r="B76" s="21" t="s">
        <v>24</v>
      </c>
      <c r="C76" s="25">
        <v>127</v>
      </c>
      <c r="D76" s="22" t="s">
        <v>12</v>
      </c>
      <c r="E76" s="22">
        <v>45</v>
      </c>
      <c r="F76" s="23">
        <f>E76*C76</f>
        <v>5715</v>
      </c>
      <c r="G76" s="22">
        <v>30</v>
      </c>
      <c r="H76" s="23">
        <f>G76*C76</f>
        <v>3810</v>
      </c>
      <c r="I76" s="84" t="s">
        <v>175</v>
      </c>
      <c r="J76" s="13"/>
      <c r="K76" s="13"/>
      <c r="L76" s="1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ht="52.5" customHeight="1">
      <c r="A77" s="36">
        <v>2</v>
      </c>
      <c r="B77" s="21" t="s">
        <v>173</v>
      </c>
      <c r="C77" s="25">
        <v>1</v>
      </c>
      <c r="D77" s="22" t="s">
        <v>69</v>
      </c>
      <c r="E77" s="22">
        <v>600</v>
      </c>
      <c r="F77" s="23">
        <f>E77*C77</f>
        <v>600</v>
      </c>
      <c r="G77" s="22">
        <v>600</v>
      </c>
      <c r="H77" s="23">
        <f>G77*C77</f>
        <v>600</v>
      </c>
      <c r="I77" s="84" t="s">
        <v>174</v>
      </c>
      <c r="J77" s="13"/>
      <c r="K77" s="13"/>
      <c r="L77" s="1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12" s="64" customFormat="1" ht="17.25" customHeight="1">
      <c r="A78" s="60"/>
      <c r="B78" s="65" t="s">
        <v>25</v>
      </c>
      <c r="C78" s="146" t="s">
        <v>26</v>
      </c>
      <c r="D78" s="147"/>
      <c r="E78" s="148"/>
      <c r="F78" s="62">
        <f>SUM(F8:F77)</f>
        <v>27218.53</v>
      </c>
      <c r="G78" s="60" t="s">
        <v>7</v>
      </c>
      <c r="H78" s="62">
        <f>SUM(H8:H77)</f>
        <v>29643.659999999996</v>
      </c>
      <c r="I78" s="61" t="s">
        <v>25</v>
      </c>
      <c r="J78" s="63"/>
      <c r="K78" s="63"/>
      <c r="L78" s="63"/>
    </row>
    <row r="79" spans="1:30" s="58" customFormat="1" ht="17.25" customHeight="1">
      <c r="A79" s="53" t="s">
        <v>27</v>
      </c>
      <c r="B79" s="55" t="s">
        <v>28</v>
      </c>
      <c r="C79" s="149" t="s">
        <v>29</v>
      </c>
      <c r="D79" s="150"/>
      <c r="E79" s="151"/>
      <c r="F79" s="137">
        <f>(H78+F78)*0.08+580</f>
        <v>5128.9752</v>
      </c>
      <c r="G79" s="138"/>
      <c r="H79" s="139"/>
      <c r="I79" s="56" t="s">
        <v>140</v>
      </c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</row>
    <row r="80" spans="1:256" s="58" customFormat="1" ht="15" customHeight="1">
      <c r="A80" s="53" t="s">
        <v>30</v>
      </c>
      <c r="B80" s="55" t="s">
        <v>31</v>
      </c>
      <c r="C80" s="149" t="s">
        <v>32</v>
      </c>
      <c r="D80" s="150"/>
      <c r="E80" s="151"/>
      <c r="F80" s="137">
        <f>(F78+H78)*0.17</f>
        <v>9666.5723</v>
      </c>
      <c r="G80" s="138"/>
      <c r="H80" s="139"/>
      <c r="I80" s="59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pans="1:30" s="57" customFormat="1" ht="18" customHeight="1">
      <c r="A81" s="53"/>
      <c r="B81" s="79"/>
      <c r="C81" s="78"/>
      <c r="D81" s="78"/>
      <c r="E81" s="78"/>
      <c r="F81" s="77"/>
      <c r="G81" s="77"/>
      <c r="H81" s="77"/>
      <c r="I81" s="80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</row>
    <row r="82" spans="1:30" s="10" customFormat="1" ht="18" customHeight="1">
      <c r="A82" s="37" t="s">
        <v>33</v>
      </c>
      <c r="B82" s="38" t="s">
        <v>34</v>
      </c>
      <c r="C82" s="39"/>
      <c r="D82" s="39"/>
      <c r="E82" s="39"/>
      <c r="F82" s="39"/>
      <c r="G82" s="39"/>
      <c r="H82" s="39"/>
      <c r="I82" s="40"/>
      <c r="J82" s="11"/>
      <c r="K82" s="11"/>
      <c r="L82" s="1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s="10" customFormat="1" ht="26.25" customHeight="1">
      <c r="A83" s="28">
        <v>1</v>
      </c>
      <c r="B83" s="27" t="s">
        <v>35</v>
      </c>
      <c r="C83" s="28">
        <v>1</v>
      </c>
      <c r="D83" s="28" t="s">
        <v>19</v>
      </c>
      <c r="E83" s="28">
        <v>0</v>
      </c>
      <c r="F83" s="22">
        <f>E83*C83</f>
        <v>0</v>
      </c>
      <c r="G83" s="28">
        <v>1500</v>
      </c>
      <c r="H83" s="22">
        <f>G83</f>
        <v>1500</v>
      </c>
      <c r="I83" s="54" t="s">
        <v>36</v>
      </c>
      <c r="J83" s="5"/>
      <c r="K83" s="5">
        <f>33263-1118</f>
        <v>32145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s="10" customFormat="1" ht="24.75" customHeight="1">
      <c r="A84" s="28">
        <v>2</v>
      </c>
      <c r="B84" s="27" t="s">
        <v>37</v>
      </c>
      <c r="C84" s="28">
        <v>1</v>
      </c>
      <c r="D84" s="28" t="s">
        <v>19</v>
      </c>
      <c r="E84" s="28">
        <v>0</v>
      </c>
      <c r="F84" s="22">
        <f>E84*C84</f>
        <v>0</v>
      </c>
      <c r="G84" s="28">
        <f>24389*0.03</f>
        <v>731.67</v>
      </c>
      <c r="H84" s="22">
        <f>G84</f>
        <v>731.67</v>
      </c>
      <c r="I84" s="35" t="s">
        <v>38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s="10" customFormat="1" ht="27" customHeight="1">
      <c r="A85" s="83">
        <v>3</v>
      </c>
      <c r="B85" s="84" t="s">
        <v>62</v>
      </c>
      <c r="C85" s="83">
        <v>1</v>
      </c>
      <c r="D85" s="83" t="s">
        <v>19</v>
      </c>
      <c r="E85" s="83">
        <v>0</v>
      </c>
      <c r="F85" s="85">
        <v>0</v>
      </c>
      <c r="G85" s="83">
        <v>200</v>
      </c>
      <c r="H85" s="85">
        <v>200</v>
      </c>
      <c r="I85" s="86" t="s">
        <v>63</v>
      </c>
      <c r="J85" s="87"/>
      <c r="K85" s="88"/>
      <c r="L85" s="88"/>
      <c r="M85" s="88"/>
      <c r="N85" s="88"/>
      <c r="O85" s="88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s="10" customFormat="1" ht="17.25" customHeight="1">
      <c r="A86" s="83">
        <v>4</v>
      </c>
      <c r="B86" s="84" t="s">
        <v>167</v>
      </c>
      <c r="C86" s="83">
        <v>1</v>
      </c>
      <c r="D86" s="22" t="s">
        <v>154</v>
      </c>
      <c r="E86" s="83">
        <v>0</v>
      </c>
      <c r="F86" s="85">
        <v>0</v>
      </c>
      <c r="G86" s="83">
        <v>200</v>
      </c>
      <c r="H86" s="85">
        <f>C86*G86</f>
        <v>200</v>
      </c>
      <c r="I86" s="86" t="s">
        <v>168</v>
      </c>
      <c r="J86" s="87"/>
      <c r="K86" s="88"/>
      <c r="L86" s="88"/>
      <c r="M86" s="88"/>
      <c r="N86" s="88"/>
      <c r="O86" s="88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s="10" customFormat="1" ht="17.25" customHeight="1">
      <c r="A87" s="83">
        <v>5</v>
      </c>
      <c r="B87" s="84" t="s">
        <v>81</v>
      </c>
      <c r="C87" s="83">
        <v>127</v>
      </c>
      <c r="D87" s="22" t="s">
        <v>12</v>
      </c>
      <c r="E87" s="83">
        <v>0</v>
      </c>
      <c r="F87" s="85">
        <v>0</v>
      </c>
      <c r="G87" s="83">
        <v>15</v>
      </c>
      <c r="H87" s="85">
        <f>C87*G87</f>
        <v>1905</v>
      </c>
      <c r="I87" s="86" t="s">
        <v>82</v>
      </c>
      <c r="J87" s="87"/>
      <c r="K87" s="88"/>
      <c r="L87" s="88"/>
      <c r="M87" s="88"/>
      <c r="N87" s="88"/>
      <c r="O87" s="88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256" ht="20.25" customHeight="1">
      <c r="A88" s="71" t="s">
        <v>39</v>
      </c>
      <c r="B88" s="72" t="s">
        <v>40</v>
      </c>
      <c r="C88" s="140" t="s">
        <v>41</v>
      </c>
      <c r="D88" s="141"/>
      <c r="E88" s="142"/>
      <c r="F88" s="143">
        <f>F78+H78+F79+F80+H83+H84+H85+H87+H86</f>
        <v>76194.40749999999</v>
      </c>
      <c r="G88" s="144"/>
      <c r="H88" s="145"/>
      <c r="I88" s="73"/>
      <c r="L88" s="5">
        <f>36512*0.17</f>
        <v>6207.040000000001</v>
      </c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</row>
    <row r="89" spans="1:256" s="11" customFormat="1" ht="14.25">
      <c r="A89" s="41" t="s">
        <v>42</v>
      </c>
      <c r="B89" s="42"/>
      <c r="C89" s="41"/>
      <c r="D89" s="41"/>
      <c r="E89" s="43"/>
      <c r="F89" s="43"/>
      <c r="G89" s="44"/>
      <c r="H89" s="43"/>
      <c r="I89" s="42" t="s">
        <v>43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1:256" s="12" customFormat="1" ht="18" customHeight="1">
      <c r="A90" s="45" t="s">
        <v>44</v>
      </c>
      <c r="B90" s="155" t="s">
        <v>45</v>
      </c>
      <c r="C90" s="155"/>
      <c r="D90" s="155"/>
      <c r="E90" s="155"/>
      <c r="F90" s="155"/>
      <c r="G90" s="155"/>
      <c r="H90" s="155"/>
      <c r="I90" s="15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12" customFormat="1" ht="18" customHeight="1">
      <c r="A91" s="45" t="s">
        <v>44</v>
      </c>
      <c r="B91" s="156" t="s">
        <v>46</v>
      </c>
      <c r="C91" s="156"/>
      <c r="D91" s="156"/>
      <c r="E91" s="156"/>
      <c r="F91" s="156"/>
      <c r="G91" s="156"/>
      <c r="H91" s="156"/>
      <c r="I91" s="156"/>
      <c r="J91" s="2"/>
      <c r="K91" s="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12" customFormat="1" ht="18" customHeight="1">
      <c r="A92" s="45" t="s">
        <v>44</v>
      </c>
      <c r="B92" s="156" t="s">
        <v>47</v>
      </c>
      <c r="C92" s="156"/>
      <c r="D92" s="156"/>
      <c r="E92" s="156"/>
      <c r="F92" s="156"/>
      <c r="G92" s="156"/>
      <c r="H92" s="156"/>
      <c r="I92" s="156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12" customFormat="1" ht="18" customHeight="1">
      <c r="A93" s="45" t="s">
        <v>44</v>
      </c>
      <c r="B93" s="156" t="s">
        <v>48</v>
      </c>
      <c r="C93" s="156"/>
      <c r="D93" s="156"/>
      <c r="E93" s="156"/>
      <c r="F93" s="156"/>
      <c r="G93" s="156"/>
      <c r="H93" s="156"/>
      <c r="I93" s="156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9" ht="14.25">
      <c r="A94" s="46" t="s">
        <v>44</v>
      </c>
      <c r="B94" s="153" t="s">
        <v>49</v>
      </c>
      <c r="C94" s="153"/>
      <c r="D94" s="153"/>
      <c r="E94" s="153"/>
      <c r="F94" s="153"/>
      <c r="G94" s="153"/>
      <c r="H94" s="153"/>
      <c r="I94" s="153"/>
    </row>
    <row r="95" spans="1:9" ht="16.5" customHeight="1">
      <c r="A95" s="46" t="s">
        <v>44</v>
      </c>
      <c r="B95" s="153" t="s">
        <v>50</v>
      </c>
      <c r="C95" s="153"/>
      <c r="D95" s="153"/>
      <c r="E95" s="153"/>
      <c r="F95" s="153"/>
      <c r="G95" s="153"/>
      <c r="H95" s="153"/>
      <c r="I95" s="153"/>
    </row>
    <row r="96" spans="1:10" ht="18.75" customHeight="1">
      <c r="A96" s="46" t="s">
        <v>44</v>
      </c>
      <c r="B96" s="153" t="s">
        <v>51</v>
      </c>
      <c r="C96" s="153"/>
      <c r="D96" s="153"/>
      <c r="E96" s="153"/>
      <c r="F96" s="153"/>
      <c r="G96" s="153"/>
      <c r="H96" s="153"/>
      <c r="I96" s="153"/>
      <c r="J96" s="81"/>
    </row>
    <row r="97" spans="1:9" ht="18.75" customHeight="1">
      <c r="A97" s="46" t="s">
        <v>44</v>
      </c>
      <c r="B97" s="153" t="s">
        <v>52</v>
      </c>
      <c r="C97" s="153"/>
      <c r="D97" s="153"/>
      <c r="E97" s="153"/>
      <c r="F97" s="153"/>
      <c r="G97" s="153"/>
      <c r="H97" s="153"/>
      <c r="I97" s="153"/>
    </row>
    <row r="98" spans="1:9" ht="14.25">
      <c r="A98" s="46" t="s">
        <v>44</v>
      </c>
      <c r="B98" s="153" t="s">
        <v>53</v>
      </c>
      <c r="C98" s="153"/>
      <c r="D98" s="153"/>
      <c r="E98" s="153"/>
      <c r="F98" s="153"/>
      <c r="G98" s="153"/>
      <c r="H98" s="153"/>
      <c r="I98" s="153"/>
    </row>
    <row r="99" spans="1:9" ht="14.25">
      <c r="A99" s="46" t="s">
        <v>44</v>
      </c>
      <c r="B99" s="153" t="s">
        <v>54</v>
      </c>
      <c r="C99" s="153"/>
      <c r="D99" s="153"/>
      <c r="E99" s="153"/>
      <c r="F99" s="153"/>
      <c r="G99" s="153"/>
      <c r="H99" s="153"/>
      <c r="I99" s="153"/>
    </row>
    <row r="100" spans="1:9" ht="18.75" customHeight="1">
      <c r="A100" s="48"/>
      <c r="B100" s="154" t="s">
        <v>55</v>
      </c>
      <c r="C100" s="154"/>
      <c r="D100" s="48"/>
      <c r="E100" s="49"/>
      <c r="F100" s="49"/>
      <c r="G100" s="50"/>
      <c r="H100" s="49"/>
      <c r="I100" s="47" t="s">
        <v>56</v>
      </c>
    </row>
    <row r="101" spans="1:10" ht="18.75" customHeight="1">
      <c r="A101" s="48"/>
      <c r="B101" s="47"/>
      <c r="C101" s="48"/>
      <c r="D101" s="48"/>
      <c r="E101" s="49"/>
      <c r="F101" s="49"/>
      <c r="G101" s="50"/>
      <c r="H101" s="49"/>
      <c r="I101" s="47"/>
      <c r="J101" s="5">
        <f>13*4.5</f>
        <v>58.5</v>
      </c>
    </row>
    <row r="102" spans="2:9" ht="18.75" customHeight="1">
      <c r="B102" s="152" t="s">
        <v>203</v>
      </c>
      <c r="C102" s="152"/>
      <c r="D102" s="152"/>
      <c r="I102" s="2" t="s">
        <v>204</v>
      </c>
    </row>
    <row r="106" spans="1:9" ht="20.25">
      <c r="A106" s="120" t="s">
        <v>84</v>
      </c>
      <c r="B106" s="121"/>
      <c r="C106" s="96"/>
      <c r="D106" s="96"/>
      <c r="E106" s="96"/>
      <c r="F106" s="96"/>
      <c r="G106" s="96"/>
      <c r="H106" s="96"/>
      <c r="I106" s="97" t="s">
        <v>85</v>
      </c>
    </row>
    <row r="107" spans="1:9" ht="37.5">
      <c r="A107" s="98">
        <v>1</v>
      </c>
      <c r="B107" s="99" t="s">
        <v>86</v>
      </c>
      <c r="C107" s="98">
        <v>60</v>
      </c>
      <c r="D107" s="85" t="s">
        <v>87</v>
      </c>
      <c r="E107" s="85">
        <v>18</v>
      </c>
      <c r="F107" s="85">
        <f aca="true" t="shared" si="6" ref="F107:F132">C107*E107</f>
        <v>1080</v>
      </c>
      <c r="G107" s="85"/>
      <c r="H107" s="85"/>
      <c r="I107" s="100" t="s">
        <v>179</v>
      </c>
    </row>
    <row r="108" spans="1:9" ht="14.25">
      <c r="A108" s="101">
        <v>2</v>
      </c>
      <c r="B108" s="89" t="s">
        <v>144</v>
      </c>
      <c r="C108" s="85">
        <v>47</v>
      </c>
      <c r="D108" s="83" t="s">
        <v>12</v>
      </c>
      <c r="E108" s="83">
        <v>120</v>
      </c>
      <c r="F108" s="85">
        <f t="shared" si="6"/>
        <v>5640</v>
      </c>
      <c r="G108" s="83"/>
      <c r="H108" s="83"/>
      <c r="I108" s="92" t="s">
        <v>143</v>
      </c>
    </row>
    <row r="109" spans="1:9" ht="14.25">
      <c r="A109" s="101">
        <v>3</v>
      </c>
      <c r="B109" s="89" t="s">
        <v>145</v>
      </c>
      <c r="C109" s="85">
        <v>5</v>
      </c>
      <c r="D109" s="83" t="s">
        <v>12</v>
      </c>
      <c r="E109" s="83">
        <v>120</v>
      </c>
      <c r="F109" s="85">
        <f>C109*E109</f>
        <v>600</v>
      </c>
      <c r="G109" s="83"/>
      <c r="H109" s="83"/>
      <c r="I109" s="92" t="s">
        <v>199</v>
      </c>
    </row>
    <row r="110" spans="1:9" ht="14.25">
      <c r="A110" s="101">
        <v>4</v>
      </c>
      <c r="B110" s="102" t="s">
        <v>107</v>
      </c>
      <c r="C110" s="85">
        <v>9</v>
      </c>
      <c r="D110" s="85" t="s">
        <v>12</v>
      </c>
      <c r="E110" s="85">
        <v>80</v>
      </c>
      <c r="F110" s="85">
        <f t="shared" si="6"/>
        <v>720</v>
      </c>
      <c r="G110" s="85"/>
      <c r="H110" s="85"/>
      <c r="I110" s="99" t="s">
        <v>149</v>
      </c>
    </row>
    <row r="111" spans="1:9" ht="14.25">
      <c r="A111" s="101">
        <v>5</v>
      </c>
      <c r="B111" s="102" t="s">
        <v>152</v>
      </c>
      <c r="C111" s="85">
        <v>16</v>
      </c>
      <c r="D111" s="85" t="s">
        <v>12</v>
      </c>
      <c r="E111" s="85">
        <v>80</v>
      </c>
      <c r="F111" s="85">
        <f>C111*E111</f>
        <v>1280</v>
      </c>
      <c r="G111" s="85"/>
      <c r="H111" s="85"/>
      <c r="I111" s="99" t="s">
        <v>149</v>
      </c>
    </row>
    <row r="112" spans="1:9" ht="14.25">
      <c r="A112" s="98">
        <v>6</v>
      </c>
      <c r="B112" s="102" t="s">
        <v>89</v>
      </c>
      <c r="C112" s="85">
        <v>7</v>
      </c>
      <c r="D112" s="85" t="s">
        <v>12</v>
      </c>
      <c r="E112" s="85">
        <v>80</v>
      </c>
      <c r="F112" s="85">
        <f t="shared" si="6"/>
        <v>560</v>
      </c>
      <c r="G112" s="85"/>
      <c r="H112" s="85"/>
      <c r="I112" s="99" t="s">
        <v>149</v>
      </c>
    </row>
    <row r="113" spans="1:9" ht="14.25">
      <c r="A113" s="101">
        <v>7</v>
      </c>
      <c r="B113" s="102" t="s">
        <v>90</v>
      </c>
      <c r="C113" s="85">
        <f>10.6*2.6</f>
        <v>27.56</v>
      </c>
      <c r="D113" s="85" t="s">
        <v>12</v>
      </c>
      <c r="E113" s="85">
        <v>80</v>
      </c>
      <c r="F113" s="85">
        <f t="shared" si="6"/>
        <v>2204.7999999999997</v>
      </c>
      <c r="G113" s="85"/>
      <c r="H113" s="85"/>
      <c r="I113" s="99" t="s">
        <v>150</v>
      </c>
    </row>
    <row r="114" spans="1:9" ht="14.25">
      <c r="A114" s="98">
        <v>8</v>
      </c>
      <c r="B114" s="102" t="s">
        <v>91</v>
      </c>
      <c r="C114" s="85">
        <v>7</v>
      </c>
      <c r="D114" s="85" t="s">
        <v>12</v>
      </c>
      <c r="E114" s="85">
        <v>80</v>
      </c>
      <c r="F114" s="85">
        <f t="shared" si="6"/>
        <v>560</v>
      </c>
      <c r="G114" s="85"/>
      <c r="H114" s="85"/>
      <c r="I114" s="99" t="s">
        <v>151</v>
      </c>
    </row>
    <row r="115" spans="1:9" ht="14.25">
      <c r="A115" s="101">
        <v>9</v>
      </c>
      <c r="B115" s="102" t="s">
        <v>92</v>
      </c>
      <c r="C115" s="85">
        <v>27</v>
      </c>
      <c r="D115" s="85" t="s">
        <v>12</v>
      </c>
      <c r="E115" s="85">
        <v>80</v>
      </c>
      <c r="F115" s="85">
        <f t="shared" si="6"/>
        <v>2160</v>
      </c>
      <c r="G115" s="85"/>
      <c r="H115" s="85"/>
      <c r="I115" s="99" t="s">
        <v>150</v>
      </c>
    </row>
    <row r="116" spans="1:9" ht="14.25">
      <c r="A116" s="98">
        <v>10</v>
      </c>
      <c r="B116" s="89" t="s">
        <v>146</v>
      </c>
      <c r="C116" s="85">
        <v>15</v>
      </c>
      <c r="D116" s="83" t="s">
        <v>12</v>
      </c>
      <c r="E116" s="83">
        <v>150</v>
      </c>
      <c r="F116" s="85">
        <f>C116*E116</f>
        <v>2250</v>
      </c>
      <c r="G116" s="83"/>
      <c r="H116" s="83"/>
      <c r="I116" s="92" t="s">
        <v>180</v>
      </c>
    </row>
    <row r="117" spans="1:9" ht="14.25">
      <c r="A117" s="98">
        <v>11</v>
      </c>
      <c r="B117" s="89" t="s">
        <v>147</v>
      </c>
      <c r="C117" s="85">
        <v>13</v>
      </c>
      <c r="D117" s="83" t="s">
        <v>12</v>
      </c>
      <c r="E117" s="83">
        <v>150</v>
      </c>
      <c r="F117" s="85">
        <f>C117*E117</f>
        <v>1950</v>
      </c>
      <c r="G117" s="83"/>
      <c r="H117" s="83"/>
      <c r="I117" s="92" t="s">
        <v>88</v>
      </c>
    </row>
    <row r="118" spans="1:9" ht="14.25">
      <c r="A118" s="98">
        <v>12</v>
      </c>
      <c r="B118" s="89" t="s">
        <v>148</v>
      </c>
      <c r="C118" s="85">
        <v>15</v>
      </c>
      <c r="D118" s="83" t="s">
        <v>12</v>
      </c>
      <c r="E118" s="83">
        <v>150</v>
      </c>
      <c r="F118" s="85">
        <f>C118*E118</f>
        <v>2250</v>
      </c>
      <c r="G118" s="83"/>
      <c r="H118" s="83"/>
      <c r="I118" s="92" t="s">
        <v>88</v>
      </c>
    </row>
    <row r="119" spans="1:9" ht="14.25">
      <c r="A119" s="101">
        <v>13</v>
      </c>
      <c r="B119" s="89" t="s">
        <v>93</v>
      </c>
      <c r="C119" s="83">
        <v>3</v>
      </c>
      <c r="D119" s="104" t="s">
        <v>94</v>
      </c>
      <c r="E119" s="104">
        <v>1200</v>
      </c>
      <c r="F119" s="85">
        <f t="shared" si="6"/>
        <v>3600</v>
      </c>
      <c r="G119" s="104"/>
      <c r="H119" s="83"/>
      <c r="I119" s="84" t="s">
        <v>108</v>
      </c>
    </row>
    <row r="120" spans="1:9" ht="27.75" customHeight="1">
      <c r="A120" s="98">
        <v>14</v>
      </c>
      <c r="B120" s="105" t="s">
        <v>95</v>
      </c>
      <c r="C120" s="101">
        <v>3</v>
      </c>
      <c r="D120" s="83" t="s">
        <v>87</v>
      </c>
      <c r="E120" s="83">
        <v>140</v>
      </c>
      <c r="F120" s="85">
        <f t="shared" si="6"/>
        <v>420</v>
      </c>
      <c r="G120" s="83"/>
      <c r="H120" s="83"/>
      <c r="I120" s="89" t="s">
        <v>96</v>
      </c>
    </row>
    <row r="121" spans="1:9" ht="27.75" customHeight="1">
      <c r="A121" s="101">
        <v>15</v>
      </c>
      <c r="B121" s="105" t="s">
        <v>155</v>
      </c>
      <c r="C121" s="101">
        <v>4.5</v>
      </c>
      <c r="D121" s="83" t="s">
        <v>12</v>
      </c>
      <c r="E121" s="83">
        <v>350</v>
      </c>
      <c r="F121" s="85">
        <f>C121*E121</f>
        <v>1575</v>
      </c>
      <c r="G121" s="83"/>
      <c r="H121" s="83"/>
      <c r="I121" s="103" t="s">
        <v>156</v>
      </c>
    </row>
    <row r="122" spans="1:9" ht="27.75" customHeight="1">
      <c r="A122" s="101">
        <v>16</v>
      </c>
      <c r="B122" s="105" t="s">
        <v>200</v>
      </c>
      <c r="C122" s="101">
        <v>1.6</v>
      </c>
      <c r="D122" s="83" t="s">
        <v>12</v>
      </c>
      <c r="E122" s="83">
        <v>350</v>
      </c>
      <c r="F122" s="85">
        <f t="shared" si="6"/>
        <v>560</v>
      </c>
      <c r="G122" s="83"/>
      <c r="H122" s="83"/>
      <c r="I122" s="103" t="s">
        <v>188</v>
      </c>
    </row>
    <row r="123" spans="1:10" ht="28.5" customHeight="1">
      <c r="A123" s="101">
        <v>17</v>
      </c>
      <c r="B123" s="105" t="s">
        <v>159</v>
      </c>
      <c r="C123" s="101">
        <f>1.6*2.2</f>
        <v>3.5200000000000005</v>
      </c>
      <c r="D123" s="83" t="s">
        <v>157</v>
      </c>
      <c r="E123" s="83">
        <v>200</v>
      </c>
      <c r="F123" s="85">
        <f>C123*E123</f>
        <v>704.0000000000001</v>
      </c>
      <c r="G123" s="83"/>
      <c r="H123" s="83"/>
      <c r="I123" s="103" t="s">
        <v>158</v>
      </c>
      <c r="J123" s="93"/>
    </row>
    <row r="124" spans="1:10" ht="28.5" customHeight="1">
      <c r="A124" s="101">
        <v>18</v>
      </c>
      <c r="B124" s="105" t="s">
        <v>160</v>
      </c>
      <c r="C124" s="101">
        <f>1.8*2.2</f>
        <v>3.9600000000000004</v>
      </c>
      <c r="D124" s="83" t="s">
        <v>157</v>
      </c>
      <c r="E124" s="83">
        <v>200</v>
      </c>
      <c r="F124" s="85">
        <f>C124*E124</f>
        <v>792.0000000000001</v>
      </c>
      <c r="G124" s="83"/>
      <c r="H124" s="83"/>
      <c r="I124" s="103" t="s">
        <v>158</v>
      </c>
      <c r="J124" s="93"/>
    </row>
    <row r="125" spans="1:10" ht="28.5" customHeight="1">
      <c r="A125" s="101">
        <v>19</v>
      </c>
      <c r="B125" s="105" t="s">
        <v>161</v>
      </c>
      <c r="C125" s="101">
        <f>1.8*2.2</f>
        <v>3.9600000000000004</v>
      </c>
      <c r="D125" s="83" t="s">
        <v>157</v>
      </c>
      <c r="E125" s="83">
        <v>200</v>
      </c>
      <c r="F125" s="85">
        <f>C125*E125</f>
        <v>792.0000000000001</v>
      </c>
      <c r="G125" s="83"/>
      <c r="H125" s="83"/>
      <c r="I125" s="103" t="s">
        <v>158</v>
      </c>
      <c r="J125" s="93"/>
    </row>
    <row r="126" spans="1:9" ht="17.25" customHeight="1">
      <c r="A126" s="101">
        <v>20</v>
      </c>
      <c r="B126" s="105" t="s">
        <v>162</v>
      </c>
      <c r="C126" s="101">
        <v>7</v>
      </c>
      <c r="D126" s="83" t="s">
        <v>12</v>
      </c>
      <c r="E126" s="83">
        <v>380</v>
      </c>
      <c r="F126" s="85">
        <f>C126*E126</f>
        <v>2660</v>
      </c>
      <c r="G126" s="83"/>
      <c r="H126" s="83"/>
      <c r="I126" s="103" t="s">
        <v>109</v>
      </c>
    </row>
    <row r="127" spans="1:9" ht="14.25">
      <c r="A127" s="101">
        <v>21</v>
      </c>
      <c r="B127" s="106" t="s">
        <v>98</v>
      </c>
      <c r="C127" s="101">
        <v>1</v>
      </c>
      <c r="D127" s="83" t="s">
        <v>97</v>
      </c>
      <c r="E127" s="83">
        <v>800</v>
      </c>
      <c r="F127" s="85">
        <f t="shared" si="6"/>
        <v>800</v>
      </c>
      <c r="G127" s="83"/>
      <c r="H127" s="83"/>
      <c r="I127" s="99" t="s">
        <v>114</v>
      </c>
    </row>
    <row r="128" spans="1:9" ht="16.5" customHeight="1">
      <c r="A128" s="101">
        <v>22</v>
      </c>
      <c r="B128" s="84" t="s">
        <v>99</v>
      </c>
      <c r="C128" s="101">
        <v>1</v>
      </c>
      <c r="D128" s="83" t="s">
        <v>97</v>
      </c>
      <c r="E128" s="83">
        <v>1500</v>
      </c>
      <c r="F128" s="85">
        <f t="shared" si="6"/>
        <v>1500</v>
      </c>
      <c r="G128" s="83"/>
      <c r="H128" s="83"/>
      <c r="I128" s="99" t="s">
        <v>115</v>
      </c>
    </row>
    <row r="129" spans="1:9" ht="14.25">
      <c r="A129" s="98">
        <v>23</v>
      </c>
      <c r="B129" s="84" t="s">
        <v>100</v>
      </c>
      <c r="C129" s="101">
        <v>2</v>
      </c>
      <c r="D129" s="83" t="s">
        <v>97</v>
      </c>
      <c r="E129" s="83">
        <v>200</v>
      </c>
      <c r="F129" s="85">
        <f t="shared" si="6"/>
        <v>400</v>
      </c>
      <c r="G129" s="83"/>
      <c r="H129" s="83"/>
      <c r="I129" s="99" t="s">
        <v>115</v>
      </c>
    </row>
    <row r="130" spans="1:9" ht="24">
      <c r="A130" s="101">
        <v>24</v>
      </c>
      <c r="B130" s="84" t="s">
        <v>101</v>
      </c>
      <c r="C130" s="101">
        <v>1</v>
      </c>
      <c r="D130" s="83" t="s">
        <v>19</v>
      </c>
      <c r="E130" s="83">
        <v>280</v>
      </c>
      <c r="F130" s="85">
        <f t="shared" si="6"/>
        <v>280</v>
      </c>
      <c r="G130" s="83"/>
      <c r="H130" s="83"/>
      <c r="I130" s="89" t="s">
        <v>96</v>
      </c>
    </row>
    <row r="131" spans="1:9" ht="14.25">
      <c r="A131" s="98">
        <v>25</v>
      </c>
      <c r="B131" s="105" t="s">
        <v>102</v>
      </c>
      <c r="C131" s="101">
        <v>1</v>
      </c>
      <c r="D131" s="83" t="s">
        <v>97</v>
      </c>
      <c r="E131" s="83">
        <v>2000</v>
      </c>
      <c r="F131" s="85">
        <f t="shared" si="6"/>
        <v>2000</v>
      </c>
      <c r="G131" s="83"/>
      <c r="H131" s="83"/>
      <c r="I131" s="89" t="s">
        <v>176</v>
      </c>
    </row>
    <row r="132" spans="1:9" ht="14.25">
      <c r="A132" s="101">
        <v>26</v>
      </c>
      <c r="B132" s="105" t="s">
        <v>103</v>
      </c>
      <c r="C132" s="101">
        <v>1</v>
      </c>
      <c r="D132" s="83" t="s">
        <v>97</v>
      </c>
      <c r="E132" s="83">
        <v>1000</v>
      </c>
      <c r="F132" s="85">
        <f t="shared" si="6"/>
        <v>1000</v>
      </c>
      <c r="G132" s="83"/>
      <c r="H132" s="83"/>
      <c r="I132" s="84" t="s">
        <v>113</v>
      </c>
    </row>
    <row r="133" spans="1:9" ht="14.25">
      <c r="A133" s="101">
        <v>27</v>
      </c>
      <c r="B133" s="105" t="s">
        <v>104</v>
      </c>
      <c r="C133" s="101">
        <v>1</v>
      </c>
      <c r="D133" s="83" t="s">
        <v>97</v>
      </c>
      <c r="E133" s="83">
        <v>4800</v>
      </c>
      <c r="F133" s="85">
        <f aca="true" t="shared" si="7" ref="F133:F142">C133*E133</f>
        <v>4800</v>
      </c>
      <c r="G133" s="83"/>
      <c r="H133" s="83"/>
      <c r="I133" s="84" t="s">
        <v>177</v>
      </c>
    </row>
    <row r="134" spans="1:9" ht="14.25">
      <c r="A134" s="101">
        <v>28</v>
      </c>
      <c r="B134" s="105" t="s">
        <v>169</v>
      </c>
      <c r="C134" s="101">
        <v>1</v>
      </c>
      <c r="D134" s="83" t="s">
        <v>12</v>
      </c>
      <c r="E134" s="83">
        <v>350</v>
      </c>
      <c r="F134" s="85">
        <f t="shared" si="7"/>
        <v>350</v>
      </c>
      <c r="G134" s="83"/>
      <c r="H134" s="83"/>
      <c r="I134" s="92" t="s">
        <v>178</v>
      </c>
    </row>
    <row r="135" spans="1:9" ht="14.25">
      <c r="A135" s="101">
        <v>29</v>
      </c>
      <c r="B135" s="105" t="s">
        <v>116</v>
      </c>
      <c r="C135" s="101">
        <v>11</v>
      </c>
      <c r="D135" s="83" t="s">
        <v>66</v>
      </c>
      <c r="E135" s="83">
        <v>80</v>
      </c>
      <c r="F135" s="85">
        <f t="shared" si="7"/>
        <v>880</v>
      </c>
      <c r="G135" s="83"/>
      <c r="H135" s="83"/>
      <c r="I135" s="92" t="s">
        <v>117</v>
      </c>
    </row>
    <row r="136" spans="1:9" ht="14.25">
      <c r="A136" s="101">
        <v>30</v>
      </c>
      <c r="B136" s="105" t="s">
        <v>111</v>
      </c>
      <c r="C136" s="101">
        <v>5.5</v>
      </c>
      <c r="D136" s="83" t="s">
        <v>12</v>
      </c>
      <c r="E136" s="83">
        <v>150</v>
      </c>
      <c r="F136" s="85">
        <f t="shared" si="7"/>
        <v>825</v>
      </c>
      <c r="G136" s="83"/>
      <c r="H136" s="83"/>
      <c r="I136" s="92" t="s">
        <v>112</v>
      </c>
    </row>
    <row r="137" spans="1:9" ht="14.25">
      <c r="A137" s="101">
        <v>32</v>
      </c>
      <c r="B137" s="105" t="s">
        <v>172</v>
      </c>
      <c r="C137" s="101">
        <v>5.8</v>
      </c>
      <c r="D137" s="83" t="s">
        <v>12</v>
      </c>
      <c r="E137" s="83">
        <v>160</v>
      </c>
      <c r="F137" s="85">
        <f t="shared" si="7"/>
        <v>928</v>
      </c>
      <c r="G137" s="83"/>
      <c r="H137" s="83"/>
      <c r="I137" s="92" t="s">
        <v>112</v>
      </c>
    </row>
    <row r="138" spans="1:9" ht="14.25">
      <c r="A138" s="101">
        <v>33</v>
      </c>
      <c r="B138" s="105" t="s">
        <v>189</v>
      </c>
      <c r="C138" s="101">
        <v>2</v>
      </c>
      <c r="D138" s="83" t="s">
        <v>12</v>
      </c>
      <c r="E138" s="83">
        <v>160</v>
      </c>
      <c r="F138" s="85">
        <f t="shared" si="7"/>
        <v>320</v>
      </c>
      <c r="G138" s="83"/>
      <c r="H138" s="83"/>
      <c r="I138" s="92" t="s">
        <v>189</v>
      </c>
    </row>
    <row r="139" spans="1:9" ht="14.25">
      <c r="A139" s="101">
        <v>34</v>
      </c>
      <c r="B139" s="105" t="s">
        <v>190</v>
      </c>
      <c r="C139" s="101">
        <v>4.5</v>
      </c>
      <c r="D139" s="83" t="s">
        <v>12</v>
      </c>
      <c r="E139" s="83">
        <v>80</v>
      </c>
      <c r="F139" s="85">
        <f t="shared" si="7"/>
        <v>360</v>
      </c>
      <c r="G139" s="83"/>
      <c r="H139" s="83"/>
      <c r="I139" s="92" t="s">
        <v>192</v>
      </c>
    </row>
    <row r="140" spans="1:10" s="118" customFormat="1" ht="69.75" customHeight="1">
      <c r="A140" s="98">
        <v>35</v>
      </c>
      <c r="B140" s="102" t="s">
        <v>181</v>
      </c>
      <c r="C140" s="85">
        <v>5.5</v>
      </c>
      <c r="D140" s="85" t="s">
        <v>193</v>
      </c>
      <c r="E140" s="85">
        <v>800</v>
      </c>
      <c r="F140" s="85">
        <f t="shared" si="7"/>
        <v>4400</v>
      </c>
      <c r="G140" s="85"/>
      <c r="H140" s="85"/>
      <c r="I140" s="103" t="s">
        <v>194</v>
      </c>
      <c r="J140" s="117"/>
    </row>
    <row r="141" spans="1:9" s="119" customFormat="1" ht="62.25" customHeight="1">
      <c r="A141" s="101">
        <v>36</v>
      </c>
      <c r="B141" s="102" t="s">
        <v>195</v>
      </c>
      <c r="C141" s="85">
        <v>1.5</v>
      </c>
      <c r="D141" s="85" t="s">
        <v>193</v>
      </c>
      <c r="E141" s="85">
        <v>700</v>
      </c>
      <c r="F141" s="85">
        <f t="shared" si="7"/>
        <v>1050</v>
      </c>
      <c r="G141" s="85"/>
      <c r="H141" s="85"/>
      <c r="I141" s="103" t="s">
        <v>196</v>
      </c>
    </row>
    <row r="142" spans="1:10" s="118" customFormat="1" ht="18" customHeight="1">
      <c r="A142" s="98">
        <v>37</v>
      </c>
      <c r="B142" s="102" t="s">
        <v>197</v>
      </c>
      <c r="C142" s="85">
        <v>5.5</v>
      </c>
      <c r="D142" s="85" t="s">
        <v>193</v>
      </c>
      <c r="E142" s="85">
        <v>380</v>
      </c>
      <c r="F142" s="85">
        <f t="shared" si="7"/>
        <v>2090</v>
      </c>
      <c r="G142" s="85"/>
      <c r="H142" s="85"/>
      <c r="I142" s="103" t="s">
        <v>198</v>
      </c>
      <c r="J142" s="117"/>
    </row>
    <row r="143" spans="1:9" ht="15.75">
      <c r="A143" s="107"/>
      <c r="B143" s="108" t="s">
        <v>105</v>
      </c>
      <c r="C143" s="107"/>
      <c r="D143" s="122"/>
      <c r="E143" s="122"/>
      <c r="F143" s="109">
        <f>SUM(F107:F142)</f>
        <v>54340.8</v>
      </c>
      <c r="G143" s="110"/>
      <c r="H143" s="110"/>
      <c r="I143" s="108" t="s">
        <v>106</v>
      </c>
    </row>
  </sheetData>
  <mergeCells count="40">
    <mergeCell ref="I5:I6"/>
    <mergeCell ref="B98:I98"/>
    <mergeCell ref="B99:I99"/>
    <mergeCell ref="B100:C100"/>
    <mergeCell ref="B90:I90"/>
    <mergeCell ref="B91:I91"/>
    <mergeCell ref="B92:I92"/>
    <mergeCell ref="B93:I93"/>
    <mergeCell ref="F79:H79"/>
    <mergeCell ref="C80:E80"/>
    <mergeCell ref="B102:D102"/>
    <mergeCell ref="B94:I94"/>
    <mergeCell ref="B95:I95"/>
    <mergeCell ref="B96:I96"/>
    <mergeCell ref="B97:I97"/>
    <mergeCell ref="A59:B59"/>
    <mergeCell ref="A65:B65"/>
    <mergeCell ref="F80:H80"/>
    <mergeCell ref="C88:E88"/>
    <mergeCell ref="F88:H88"/>
    <mergeCell ref="C78:E78"/>
    <mergeCell ref="C79:E79"/>
    <mergeCell ref="A31:B31"/>
    <mergeCell ref="A38:B38"/>
    <mergeCell ref="A46:B46"/>
    <mergeCell ref="A54:B54"/>
    <mergeCell ref="A1:I1"/>
    <mergeCell ref="A2:I2"/>
    <mergeCell ref="A3:I3"/>
    <mergeCell ref="A4:I4"/>
    <mergeCell ref="A106:B106"/>
    <mergeCell ref="D143:E143"/>
    <mergeCell ref="E5:F5"/>
    <mergeCell ref="G5:H5"/>
    <mergeCell ref="A7:B7"/>
    <mergeCell ref="A5:A6"/>
    <mergeCell ref="B5:B6"/>
    <mergeCell ref="C5:C6"/>
    <mergeCell ref="D5:D6"/>
    <mergeCell ref="A23:B23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2011-03-07T02:28:04Z</cp:lastPrinted>
  <dcterms:created xsi:type="dcterms:W3CDTF">2006-09-24T05:52:42Z</dcterms:created>
  <dcterms:modified xsi:type="dcterms:W3CDTF">2011-11-08T13:51:03Z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