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75" windowHeight="10575" activeTab="0"/>
  </bookViews>
  <sheets>
    <sheet name="方案" sheetId="1" r:id="rId1"/>
  </sheets>
  <definedNames>
    <definedName name="_xlnm.Print_Area" localSheetId="0">'方案'!$A$1:$I$98</definedName>
    <definedName name="_xlnm.Print_Titles" localSheetId="0">'方案'!$5:$6</definedName>
  </definedNames>
  <calcPr fullCalcOnLoad="1"/>
</workbook>
</file>

<file path=xl/sharedStrings.xml><?xml version="1.0" encoding="utf-8"?>
<sst xmlns="http://schemas.openxmlformats.org/spreadsheetml/2006/main" count="255" uniqueCount="115">
  <si>
    <t>北京齐家盛装饰南昌分公司工程报价单</t>
  </si>
  <si>
    <t>京城唯一透明化报价，核算成本才是硬道理</t>
  </si>
  <si>
    <t>业主：  万先生     电话：        邮箱：</t>
  </si>
  <si>
    <t>序号</t>
  </si>
  <si>
    <t>项目名称</t>
  </si>
  <si>
    <t>数量</t>
  </si>
  <si>
    <t>单位</t>
  </si>
  <si>
    <t>材料费</t>
  </si>
  <si>
    <t>人工费</t>
  </si>
  <si>
    <t>制作工艺及材料说明</t>
  </si>
  <si>
    <t>单价</t>
  </si>
  <si>
    <t>合价</t>
  </si>
  <si>
    <t>二、客餐厅及走道</t>
  </si>
  <si>
    <t>砌墙</t>
  </si>
  <si>
    <t>㎡</t>
  </si>
  <si>
    <t>轻体砖或红砖砌墙。海螺牌32.5硅酸盐水泥、中砂水泥沙浆抹平。(不含面层铺贴)。</t>
  </si>
  <si>
    <t>墙面批灰</t>
  </si>
  <si>
    <t>墙面膏灰批荡找平。</t>
  </si>
  <si>
    <t>顶面批灰</t>
  </si>
  <si>
    <t>顶面刷漆</t>
  </si>
  <si>
    <t>批刮多乐士腻子二至三遍，打磨平整。刷底漆一遍，多乐士金装五合一面漆二遍。(不含特殊处理)</t>
  </si>
  <si>
    <t>墙面刷漆</t>
  </si>
  <si>
    <t>铺地砖800*800</t>
  </si>
  <si>
    <t>海螺牌32.5硅酸盐水泥、中砂水泥沙浆铺贴。
不含找平、拉毛、及地面处理
(主材、勾缝剂业主自购，贴砖厚度不超过30mm)</t>
  </si>
  <si>
    <t>造型吊顶</t>
  </si>
  <si>
    <t>轻钢龙骨做骨架,泰山牌石膏板造型饰面。（不含石饰面处理费）</t>
  </si>
  <si>
    <t>鞋柜</t>
  </si>
  <si>
    <t>上新E1级大芯板衬底,3厘饰面板饰面,背板为一级9厘板，同木质实木线条收边,刷华润清漆,底漆三遍,面漆二遍.（面积＞1m2）（不含五金件，玻璃）按展开面积计算,含油漆,着色漆另计.</t>
  </si>
  <si>
    <t>酒柜</t>
  </si>
  <si>
    <t>电视背景墙</t>
  </si>
  <si>
    <t>项</t>
  </si>
  <si>
    <t>详见施工图</t>
  </si>
  <si>
    <t>三、主卧</t>
  </si>
  <si>
    <t>窗台大理石</t>
  </si>
  <si>
    <t>m</t>
  </si>
  <si>
    <t>金碧辉煌大理石台面</t>
  </si>
  <si>
    <t>吊柜</t>
  </si>
  <si>
    <t>衣柜</t>
  </si>
  <si>
    <t>过门石</t>
  </si>
  <si>
    <t>块</t>
  </si>
  <si>
    <t>中国黑大理石。</t>
  </si>
  <si>
    <t>四、次卧</t>
  </si>
  <si>
    <t>衣帽间</t>
  </si>
  <si>
    <t>衣柜顶封石膏板</t>
  </si>
  <si>
    <t>泰山石膏板封平。</t>
  </si>
  <si>
    <t>五、书房</t>
  </si>
  <si>
    <t>六、储藏室</t>
  </si>
  <si>
    <t>铺地砖（800*800）</t>
  </si>
  <si>
    <t>海螺牌32.5硅酸盐水泥、中砂水泥沙浆铺贴。
 不含找平、拉毛、及地面处理
(主材、勾缝剂业主自购，贴砖厚度不超过30mm)</t>
  </si>
  <si>
    <t>杂物柜</t>
  </si>
  <si>
    <t>开门洞</t>
  </si>
  <si>
    <t>仅人工费。</t>
  </si>
  <si>
    <t>七、厨房</t>
  </si>
  <si>
    <t>拆墙</t>
  </si>
  <si>
    <t>仅人工费</t>
  </si>
  <si>
    <t>封门洞</t>
  </si>
  <si>
    <t>轻体砖或红砖。海螺牌32.5硅酸盐水泥、中砂水泥沙浆抹平。(不含面层铺贴)。</t>
  </si>
  <si>
    <t>包立管</t>
  </si>
  <si>
    <t>根</t>
  </si>
  <si>
    <t>红砖或轻体砖包管,海螺牌32.5水泥沙浆抹灰（不含表层装饰）</t>
  </si>
  <si>
    <t>铺地砖</t>
  </si>
  <si>
    <t>海螺牌32.5硅酸盐水泥、中砂水泥沙浆铺贴。
 规格≥250mm≤600mm　不含找平、拉毛、及地面处理
(主材、勾缝剂业主自购，贴砖厚度不超过30mm)</t>
  </si>
  <si>
    <t>贴墙砖</t>
  </si>
  <si>
    <t xml:space="preserve">海螺牌32.5硅酸盐水泥、中砂水泥沙浆铺贴。
规格≥200mm*200mm。不含找平、拉毛、及墙面处理。
(主材、勾缝剂业主自购，贴砖厚度不超过30mm) </t>
  </si>
  <si>
    <t>铝扣板吊顶</t>
  </si>
  <si>
    <t>轻钢龙骨做骨架,外封方形铝扣板.（面积含材料损耗）</t>
  </si>
  <si>
    <t>八、客卫</t>
  </si>
  <si>
    <t>墙地面做防水</t>
  </si>
  <si>
    <t>雷邦士防水涂料，返墙30CM（淋浴处180CM)。</t>
  </si>
  <si>
    <t>地面抬高</t>
  </si>
  <si>
    <t>地面抬高，水泥砂浆找平。</t>
  </si>
  <si>
    <t>九、主卫</t>
  </si>
  <si>
    <t>十、客厅阳台</t>
  </si>
  <si>
    <t>十一、</t>
  </si>
  <si>
    <t>水电改造</t>
  </si>
  <si>
    <t>建筑面积</t>
  </si>
  <si>
    <t>进口皮尔萨水管系列，包括所有管件材料、打槽、封槽、铺设、安装。电路改造使用熊猫牌牌多芯铜线，插座线路2.5mm2，照明进线2.5mm2、出线1.5mm2，空调线路4mm2，熊猫牌电视线、电话线，熊猫网络线、熊猫牌PVC绝缘管、标准底盒。不含音响线。</t>
  </si>
  <si>
    <t>一厨两卫排水路改造</t>
  </si>
  <si>
    <t>港丰PVC排水管，接头、配件、安装。（水龙头、三角阀、软管等墙外部件由业主自购。）</t>
  </si>
  <si>
    <t>成本核算</t>
  </si>
  <si>
    <t>材料</t>
  </si>
  <si>
    <t>十二</t>
  </si>
  <si>
    <t>管理费</t>
  </si>
  <si>
    <t>总价*8%</t>
  </si>
  <si>
    <t>147*60*0.08=705（墙、地砖管理费）</t>
  </si>
  <si>
    <t>十三</t>
  </si>
  <si>
    <t>毛利润</t>
  </si>
  <si>
    <t>总价*17%</t>
  </si>
  <si>
    <t>十四</t>
  </si>
  <si>
    <t>非利润代收费</t>
  </si>
  <si>
    <t>材料搬运费</t>
  </si>
  <si>
    <t>乙方所购材料分类给各工种搬运的费用。实际根据楼层高度
和路程远近计算</t>
  </si>
  <si>
    <t>垃圾清运费</t>
  </si>
  <si>
    <t>编织袋、人工费、(运至小区内物业指定地点.)</t>
  </si>
  <si>
    <t>开关面板，五金件安装费</t>
  </si>
  <si>
    <t>十五、</t>
  </si>
  <si>
    <t>总价</t>
  </si>
  <si>
    <t>总计</t>
  </si>
  <si>
    <t>注:</t>
  </si>
  <si>
    <t>预算员：              审核员：</t>
  </si>
  <si>
    <t>*</t>
  </si>
  <si>
    <t>所有材料符合国家环保标准.</t>
  </si>
  <si>
    <t>所有装修项目按照《北京市家庭居室装饰工程质量验收标准》之标准验收.</t>
  </si>
  <si>
    <t>所有为客户代购的商品一律不加价</t>
  </si>
  <si>
    <t>所有材料可以由客户自己购买.</t>
  </si>
  <si>
    <t>以上所有项目及数量按实际发生量为准.</t>
  </si>
  <si>
    <t>房间每增加一种颜色的墙漆，增加200元。</t>
  </si>
  <si>
    <t>物业装修押金一律由业主自己承担。</t>
  </si>
  <si>
    <t>本报价所有木质工程都含油漆。</t>
  </si>
  <si>
    <t>本报价所有木质工程都不含墙纸，玻璃，外墙窗户</t>
  </si>
  <si>
    <t xml:space="preserve">               甲方：</t>
  </si>
  <si>
    <t xml:space="preserve">             乙方：</t>
  </si>
  <si>
    <t xml:space="preserve">          2011年   月   日</t>
  </si>
  <si>
    <t xml:space="preserve">        2011年   月   日</t>
  </si>
  <si>
    <t>工程地址：湖景雅居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</si>
</sst>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_ ;_ &quot;￥&quot;* \-#,##0_ ;_ &quot;￥&quot;* \-_ ;_ @_ "/>
    <numFmt numFmtId="185" formatCode="_ &quot;￥&quot;* #,##0.00_ ;_ &quot;￥&quot;* \-#,##0.00_ ;_ &quot;￥&quot;* \-??_ ;_ @_ "/>
    <numFmt numFmtId="186" formatCode="0.00_);[Red]\(0.00\)"/>
    <numFmt numFmtId="187" formatCode="0.00_ "/>
  </numFmts>
  <fonts count="22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color indexed="63"/>
      <name val="宋体"/>
      <family val="0"/>
    </font>
    <font>
      <sz val="10"/>
      <color indexed="63"/>
      <name val="宋体"/>
      <family val="0"/>
    </font>
    <font>
      <b/>
      <sz val="12"/>
      <color indexed="63"/>
      <name val="宋体"/>
      <family val="0"/>
    </font>
    <font>
      <sz val="12"/>
      <color indexed="63"/>
      <name val="宋体"/>
      <family val="0"/>
    </font>
    <font>
      <sz val="10"/>
      <color indexed="63"/>
      <name val="Times New Roman"/>
      <family val="1"/>
    </font>
    <font>
      <b/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63"/>
      <name val="宋体"/>
      <family val="0"/>
    </font>
    <font>
      <b/>
      <sz val="14"/>
      <color indexed="63"/>
      <name val="宋体"/>
      <family val="0"/>
    </font>
    <font>
      <b/>
      <sz val="11"/>
      <color indexed="63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8"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right" vertical="center"/>
    </xf>
    <xf numFmtId="0" fontId="12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/>
    </xf>
    <xf numFmtId="186" fontId="10" fillId="4" borderId="2" xfId="0" applyNumberFormat="1" applyFont="1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 applyAlignment="1">
      <alignment vertical="center"/>
    </xf>
    <xf numFmtId="187" fontId="10" fillId="4" borderId="2" xfId="0" applyNumberFormat="1" applyFont="1" applyFill="1" applyBorder="1" applyAlignment="1">
      <alignment horizontal="left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8" fillId="0" borderId="2" xfId="0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left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left" vertical="center"/>
    </xf>
    <xf numFmtId="186" fontId="9" fillId="3" borderId="2" xfId="0" applyNumberFormat="1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9" fillId="3" borderId="7" xfId="0" applyFont="1" applyFill="1" applyBorder="1" applyAlignment="1">
      <alignment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vertical="center"/>
    </xf>
    <xf numFmtId="187" fontId="9" fillId="4" borderId="1" xfId="0" applyNumberFormat="1" applyFont="1" applyFill="1" applyBorder="1" applyAlignment="1">
      <alignment horizontal="center" vertical="center"/>
    </xf>
    <xf numFmtId="9" fontId="10" fillId="4" borderId="1" xfId="0" applyNumberFormat="1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left" vertical="center"/>
    </xf>
    <xf numFmtId="187" fontId="10" fillId="4" borderId="3" xfId="0" applyNumberFormat="1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0" fontId="11" fillId="3" borderId="10" xfId="0" applyFont="1" applyFill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10" fillId="2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8" fillId="2" borderId="2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0" fillId="5" borderId="6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left" vertical="center"/>
    </xf>
    <xf numFmtId="0" fontId="10" fillId="5" borderId="3" xfId="0" applyFont="1" applyFill="1" applyBorder="1" applyAlignment="1">
      <alignment horizontal="left" vertical="center"/>
    </xf>
    <xf numFmtId="9" fontId="10" fillId="4" borderId="6" xfId="0" applyNumberFormat="1" applyFont="1" applyFill="1" applyBorder="1" applyAlignment="1">
      <alignment horizontal="center" vertical="center"/>
    </xf>
    <xf numFmtId="9" fontId="10" fillId="4" borderId="1" xfId="0" applyNumberFormat="1" applyFont="1" applyFill="1" applyBorder="1" applyAlignment="1">
      <alignment horizontal="center" vertical="center"/>
    </xf>
    <xf numFmtId="9" fontId="10" fillId="4" borderId="3" xfId="0" applyNumberFormat="1" applyFont="1" applyFill="1" applyBorder="1" applyAlignment="1">
      <alignment horizontal="center" vertical="center"/>
    </xf>
    <xf numFmtId="187" fontId="9" fillId="4" borderId="6" xfId="0" applyNumberFormat="1" applyFont="1" applyFill="1" applyBorder="1" applyAlignment="1">
      <alignment horizontal="center" vertical="center"/>
    </xf>
    <xf numFmtId="187" fontId="9" fillId="4" borderId="1" xfId="0" applyNumberFormat="1" applyFont="1" applyFill="1" applyBorder="1" applyAlignment="1">
      <alignment horizontal="center" vertical="center"/>
    </xf>
    <xf numFmtId="187" fontId="9" fillId="4" borderId="3" xfId="0" applyNumberFormat="1" applyFont="1" applyFill="1" applyBorder="1" applyAlignment="1">
      <alignment horizontal="center" vertical="center"/>
    </xf>
    <xf numFmtId="9" fontId="11" fillId="3" borderId="6" xfId="0" applyNumberFormat="1" applyFont="1" applyFill="1" applyBorder="1" applyAlignment="1">
      <alignment horizontal="center" vertical="center"/>
    </xf>
    <xf numFmtId="9" fontId="11" fillId="3" borderId="1" xfId="0" applyNumberFormat="1" applyFont="1" applyFill="1" applyBorder="1" applyAlignment="1">
      <alignment horizontal="center" vertical="center"/>
    </xf>
    <xf numFmtId="9" fontId="11" fillId="3" borderId="3" xfId="0" applyNumberFormat="1" applyFont="1" applyFill="1" applyBorder="1" applyAlignment="1">
      <alignment horizontal="center" vertical="center"/>
    </xf>
    <xf numFmtId="186" fontId="9" fillId="3" borderId="6" xfId="0" applyNumberFormat="1" applyFont="1" applyFill="1" applyBorder="1" applyAlignment="1">
      <alignment horizontal="center" vertical="center"/>
    </xf>
    <xf numFmtId="186" fontId="9" fillId="3" borderId="1" xfId="0" applyNumberFormat="1" applyFont="1" applyFill="1" applyBorder="1" applyAlignment="1">
      <alignment horizontal="center" vertical="center"/>
    </xf>
    <xf numFmtId="186" fontId="9" fillId="3" borderId="3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8"/>
  <sheetViews>
    <sheetView tabSelected="1" workbookViewId="0" topLeftCell="A1">
      <selection activeCell="A3" sqref="A3:I3"/>
    </sheetView>
  </sheetViews>
  <sheetFormatPr defaultColWidth="9.00390625" defaultRowHeight="14.25"/>
  <cols>
    <col min="1" max="1" width="5.875" style="1" customWidth="1"/>
    <col min="2" max="2" width="14.25390625" style="2" customWidth="1"/>
    <col min="3" max="3" width="6.625" style="1" customWidth="1"/>
    <col min="4" max="4" width="4.75390625" style="1" customWidth="1"/>
    <col min="5" max="5" width="4.50390625" style="3" customWidth="1"/>
    <col min="6" max="6" width="6.375" style="3" customWidth="1"/>
    <col min="7" max="7" width="5.625" style="4" customWidth="1"/>
    <col min="8" max="8" width="6.50390625" style="3" customWidth="1"/>
    <col min="9" max="9" width="44.125" style="2" customWidth="1"/>
    <col min="10" max="10" width="9.00390625" style="5" bestFit="1" customWidth="1"/>
    <col min="11" max="11" width="9.25390625" style="5" bestFit="1" customWidth="1"/>
    <col min="12" max="16384" width="9.00390625" style="5" bestFit="1" customWidth="1"/>
  </cols>
  <sheetData>
    <row r="1" spans="1:9" ht="34.5" customHeight="1">
      <c r="A1" s="118" t="s">
        <v>0</v>
      </c>
      <c r="B1" s="119"/>
      <c r="C1" s="119"/>
      <c r="D1" s="119"/>
      <c r="E1" s="119"/>
      <c r="F1" s="119"/>
      <c r="G1" s="119"/>
      <c r="H1" s="119"/>
      <c r="I1" s="120"/>
    </row>
    <row r="2" spans="1:9" ht="34.5" customHeight="1">
      <c r="A2" s="121" t="s">
        <v>1</v>
      </c>
      <c r="B2" s="122"/>
      <c r="C2" s="123"/>
      <c r="D2" s="123"/>
      <c r="E2" s="123"/>
      <c r="F2" s="123"/>
      <c r="G2" s="123"/>
      <c r="H2" s="123"/>
      <c r="I2" s="123"/>
    </row>
    <row r="3" spans="1:9" s="6" customFormat="1" ht="22.5" customHeight="1">
      <c r="A3" s="124" t="s">
        <v>114</v>
      </c>
      <c r="B3" s="125"/>
      <c r="C3" s="125"/>
      <c r="D3" s="125"/>
      <c r="E3" s="125"/>
      <c r="F3" s="125"/>
      <c r="G3" s="125"/>
      <c r="H3" s="125"/>
      <c r="I3" s="126"/>
    </row>
    <row r="4" spans="1:9" s="6" customFormat="1" ht="22.5" customHeight="1">
      <c r="A4" s="127" t="s">
        <v>2</v>
      </c>
      <c r="B4" s="127"/>
      <c r="C4" s="127"/>
      <c r="D4" s="127"/>
      <c r="E4" s="127"/>
      <c r="F4" s="127"/>
      <c r="G4" s="127"/>
      <c r="H4" s="127"/>
      <c r="I4" s="127"/>
    </row>
    <row r="5" spans="1:9" s="7" customFormat="1" ht="19.5" customHeight="1">
      <c r="A5" s="154" t="s">
        <v>3</v>
      </c>
      <c r="B5" s="156" t="s">
        <v>4</v>
      </c>
      <c r="C5" s="156" t="s">
        <v>5</v>
      </c>
      <c r="D5" s="156" t="s">
        <v>6</v>
      </c>
      <c r="E5" s="128" t="s">
        <v>7</v>
      </c>
      <c r="F5" s="129"/>
      <c r="G5" s="128" t="s">
        <v>8</v>
      </c>
      <c r="H5" s="129"/>
      <c r="I5" s="156" t="s">
        <v>9</v>
      </c>
    </row>
    <row r="6" spans="1:9" ht="18.75" customHeight="1">
      <c r="A6" s="155"/>
      <c r="B6" s="157"/>
      <c r="C6" s="157"/>
      <c r="D6" s="157"/>
      <c r="E6" s="17" t="s">
        <v>10</v>
      </c>
      <c r="F6" s="17" t="s">
        <v>11</v>
      </c>
      <c r="G6" s="17" t="s">
        <v>10</v>
      </c>
      <c r="H6" s="17" t="s">
        <v>11</v>
      </c>
      <c r="I6" s="157"/>
    </row>
    <row r="7" spans="1:9" ht="18" customHeight="1">
      <c r="A7" s="130" t="s">
        <v>12</v>
      </c>
      <c r="B7" s="131"/>
      <c r="C7" s="84"/>
      <c r="D7" s="84"/>
      <c r="E7" s="83"/>
      <c r="F7" s="83"/>
      <c r="G7" s="84"/>
      <c r="H7" s="83"/>
      <c r="I7" s="85"/>
    </row>
    <row r="8" spans="1:9" s="9" customFormat="1" ht="30" customHeight="1">
      <c r="A8" s="20">
        <v>1</v>
      </c>
      <c r="B8" s="21" t="s">
        <v>13</v>
      </c>
      <c r="C8" s="22">
        <f>1.2*2.5</f>
        <v>3</v>
      </c>
      <c r="D8" s="22" t="s">
        <v>14</v>
      </c>
      <c r="E8" s="22">
        <v>55</v>
      </c>
      <c r="F8" s="23">
        <f aca="true" t="shared" si="0" ref="F8:F14">E8*C8</f>
        <v>165</v>
      </c>
      <c r="G8" s="22">
        <v>40</v>
      </c>
      <c r="H8" s="23">
        <f>G8*C8</f>
        <v>120</v>
      </c>
      <c r="I8" s="52" t="s">
        <v>15</v>
      </c>
    </row>
    <row r="9" spans="1:9" s="9" customFormat="1" ht="14.25" customHeight="1">
      <c r="A9" s="20">
        <v>2</v>
      </c>
      <c r="B9" s="21" t="s">
        <v>16</v>
      </c>
      <c r="C9" s="22">
        <f>38.7*2.8</f>
        <v>108.36</v>
      </c>
      <c r="D9" s="22" t="s">
        <v>14</v>
      </c>
      <c r="E9" s="22">
        <v>3</v>
      </c>
      <c r="F9" s="23">
        <f t="shared" si="0"/>
        <v>325.08</v>
      </c>
      <c r="G9" s="22">
        <v>3</v>
      </c>
      <c r="H9" s="23">
        <f>G9*C9</f>
        <v>325.08</v>
      </c>
      <c r="I9" s="52" t="s">
        <v>17</v>
      </c>
    </row>
    <row r="10" spans="1:9" s="9" customFormat="1" ht="24.75" customHeight="1">
      <c r="A10" s="20">
        <v>3</v>
      </c>
      <c r="B10" s="21" t="s">
        <v>18</v>
      </c>
      <c r="C10" s="22">
        <v>46.5</v>
      </c>
      <c r="D10" s="22" t="s">
        <v>14</v>
      </c>
      <c r="E10" s="22">
        <v>3</v>
      </c>
      <c r="F10" s="23">
        <f t="shared" si="0"/>
        <v>139.5</v>
      </c>
      <c r="G10" s="22">
        <v>3</v>
      </c>
      <c r="H10" s="23">
        <f>G10*C10</f>
        <v>139.5</v>
      </c>
      <c r="I10" s="52" t="s">
        <v>17</v>
      </c>
    </row>
    <row r="11" spans="1:9" s="9" customFormat="1" ht="26.25" customHeight="1">
      <c r="A11" s="20">
        <v>4</v>
      </c>
      <c r="B11" s="21" t="s">
        <v>19</v>
      </c>
      <c r="C11" s="22">
        <v>46.5</v>
      </c>
      <c r="D11" s="22" t="s">
        <v>14</v>
      </c>
      <c r="E11" s="22">
        <v>12</v>
      </c>
      <c r="F11" s="23">
        <f t="shared" si="0"/>
        <v>558</v>
      </c>
      <c r="G11" s="22">
        <v>12</v>
      </c>
      <c r="H11" s="23">
        <f aca="true" t="shared" si="1" ref="H11:H17">G11*C11</f>
        <v>558</v>
      </c>
      <c r="I11" s="52" t="s">
        <v>20</v>
      </c>
    </row>
    <row r="12" spans="1:9" s="8" customFormat="1" ht="24.75" customHeight="1">
      <c r="A12" s="20">
        <v>5</v>
      </c>
      <c r="B12" s="21" t="s">
        <v>21</v>
      </c>
      <c r="C12" s="22">
        <f>38.7*2.8</f>
        <v>108.36</v>
      </c>
      <c r="D12" s="22" t="s">
        <v>14</v>
      </c>
      <c r="E12" s="22">
        <v>12</v>
      </c>
      <c r="F12" s="23">
        <f t="shared" si="0"/>
        <v>1300.32</v>
      </c>
      <c r="G12" s="22">
        <v>12</v>
      </c>
      <c r="H12" s="23">
        <f t="shared" si="1"/>
        <v>1300.32</v>
      </c>
      <c r="I12" s="52" t="s">
        <v>20</v>
      </c>
    </row>
    <row r="13" spans="1:9" ht="39.75" customHeight="1">
      <c r="A13" s="20">
        <v>6</v>
      </c>
      <c r="B13" s="21" t="s">
        <v>22</v>
      </c>
      <c r="C13" s="22">
        <v>46.5</v>
      </c>
      <c r="D13" s="22" t="s">
        <v>14</v>
      </c>
      <c r="E13" s="22">
        <v>10</v>
      </c>
      <c r="F13" s="23">
        <f t="shared" si="0"/>
        <v>465</v>
      </c>
      <c r="G13" s="22">
        <v>25</v>
      </c>
      <c r="H13" s="23">
        <f t="shared" si="1"/>
        <v>1162.5</v>
      </c>
      <c r="I13" s="26" t="s">
        <v>23</v>
      </c>
    </row>
    <row r="14" spans="1:9" ht="24" customHeight="1">
      <c r="A14" s="20">
        <v>7</v>
      </c>
      <c r="B14" s="27" t="s">
        <v>24</v>
      </c>
      <c r="C14" s="28">
        <v>40</v>
      </c>
      <c r="D14" s="22" t="s">
        <v>14</v>
      </c>
      <c r="E14" s="79">
        <v>45</v>
      </c>
      <c r="F14" s="23">
        <f t="shared" si="0"/>
        <v>1800</v>
      </c>
      <c r="G14" s="28">
        <v>50</v>
      </c>
      <c r="H14" s="23">
        <f t="shared" si="1"/>
        <v>2000</v>
      </c>
      <c r="I14" s="26" t="s">
        <v>25</v>
      </c>
    </row>
    <row r="15" spans="1:9" ht="39.75" customHeight="1">
      <c r="A15" s="20">
        <v>8</v>
      </c>
      <c r="B15" s="27" t="s">
        <v>26</v>
      </c>
      <c r="C15" s="28">
        <f>1.2*2.2*3</f>
        <v>7.92</v>
      </c>
      <c r="D15" s="22" t="s">
        <v>14</v>
      </c>
      <c r="E15" s="54">
        <v>80</v>
      </c>
      <c r="F15" s="28">
        <f>C15*E15</f>
        <v>633.6</v>
      </c>
      <c r="G15" s="32">
        <v>90</v>
      </c>
      <c r="H15" s="23">
        <f t="shared" si="1"/>
        <v>712.8</v>
      </c>
      <c r="I15" s="57" t="s">
        <v>27</v>
      </c>
    </row>
    <row r="16" spans="1:9" ht="54" customHeight="1">
      <c r="A16" s="20">
        <v>9</v>
      </c>
      <c r="B16" s="27" t="s">
        <v>28</v>
      </c>
      <c r="C16" s="28">
        <f>1.4*1.2*3</f>
        <v>5.04</v>
      </c>
      <c r="D16" s="22" t="s">
        <v>14</v>
      </c>
      <c r="E16" s="54">
        <v>80</v>
      </c>
      <c r="F16" s="28">
        <f>C16*E16</f>
        <v>403.2</v>
      </c>
      <c r="G16" s="32">
        <v>90</v>
      </c>
      <c r="H16" s="23">
        <f t="shared" si="1"/>
        <v>453.6</v>
      </c>
      <c r="I16" s="57" t="s">
        <v>27</v>
      </c>
    </row>
    <row r="17" spans="1:9" ht="29.25" customHeight="1">
      <c r="A17" s="20">
        <v>10</v>
      </c>
      <c r="B17" s="27" t="s">
        <v>29</v>
      </c>
      <c r="C17" s="28">
        <v>1</v>
      </c>
      <c r="D17" s="22" t="s">
        <v>30</v>
      </c>
      <c r="E17" s="54">
        <v>1000</v>
      </c>
      <c r="F17" s="28">
        <f>C17*E17</f>
        <v>1000</v>
      </c>
      <c r="G17" s="32">
        <v>700</v>
      </c>
      <c r="H17" s="23">
        <f t="shared" si="1"/>
        <v>700</v>
      </c>
      <c r="I17" s="57" t="s">
        <v>31</v>
      </c>
    </row>
    <row r="18" spans="1:9" ht="18" customHeight="1">
      <c r="A18" s="132" t="s">
        <v>32</v>
      </c>
      <c r="B18" s="133"/>
      <c r="C18" s="18"/>
      <c r="D18" s="18"/>
      <c r="E18" s="16"/>
      <c r="F18" s="16"/>
      <c r="G18" s="18"/>
      <c r="H18" s="16"/>
      <c r="I18" s="19"/>
    </row>
    <row r="19" spans="1:9" s="9" customFormat="1" ht="14.25" customHeight="1">
      <c r="A19" s="20">
        <v>1</v>
      </c>
      <c r="B19" s="21" t="s">
        <v>16</v>
      </c>
      <c r="C19" s="22">
        <f>15.4*2.8-6</f>
        <v>37.12</v>
      </c>
      <c r="D19" s="22" t="s">
        <v>14</v>
      </c>
      <c r="E19" s="22">
        <v>3</v>
      </c>
      <c r="F19" s="23">
        <f>E19*C19</f>
        <v>111.35999999999999</v>
      </c>
      <c r="G19" s="22">
        <v>3</v>
      </c>
      <c r="H19" s="23">
        <f>G19*C19</f>
        <v>111.35999999999999</v>
      </c>
      <c r="I19" s="52" t="s">
        <v>17</v>
      </c>
    </row>
    <row r="20" spans="1:9" s="9" customFormat="1" ht="24.75" customHeight="1">
      <c r="A20" s="20">
        <v>2</v>
      </c>
      <c r="B20" s="21" t="s">
        <v>18</v>
      </c>
      <c r="C20" s="22">
        <v>14.4</v>
      </c>
      <c r="D20" s="22" t="s">
        <v>14</v>
      </c>
      <c r="E20" s="22">
        <v>3</v>
      </c>
      <c r="F20" s="23">
        <f>E20*C20</f>
        <v>43.2</v>
      </c>
      <c r="G20" s="22">
        <v>3</v>
      </c>
      <c r="H20" s="23">
        <f>G20*C20</f>
        <v>43.2</v>
      </c>
      <c r="I20" s="52" t="s">
        <v>17</v>
      </c>
    </row>
    <row r="21" spans="1:9" s="9" customFormat="1" ht="27.75" customHeight="1">
      <c r="A21" s="20">
        <v>3</v>
      </c>
      <c r="B21" s="21" t="s">
        <v>19</v>
      </c>
      <c r="C21" s="22">
        <v>14.4</v>
      </c>
      <c r="D21" s="22" t="s">
        <v>14</v>
      </c>
      <c r="E21" s="22">
        <v>12</v>
      </c>
      <c r="F21" s="23">
        <f>E21*C21</f>
        <v>172.8</v>
      </c>
      <c r="G21" s="22">
        <v>12</v>
      </c>
      <c r="H21" s="23">
        <f>G21*C21</f>
        <v>172.8</v>
      </c>
      <c r="I21" s="52" t="s">
        <v>20</v>
      </c>
    </row>
    <row r="22" spans="1:9" s="8" customFormat="1" ht="26.25" customHeight="1">
      <c r="A22" s="20">
        <v>4</v>
      </c>
      <c r="B22" s="21" t="s">
        <v>21</v>
      </c>
      <c r="C22" s="22">
        <f>15.4*2.8-6</f>
        <v>37.12</v>
      </c>
      <c r="D22" s="22" t="s">
        <v>14</v>
      </c>
      <c r="E22" s="22">
        <v>12</v>
      </c>
      <c r="F22" s="23">
        <f>E22*C22</f>
        <v>445.43999999999994</v>
      </c>
      <c r="G22" s="22">
        <v>12</v>
      </c>
      <c r="H22" s="23">
        <f>G22*C22</f>
        <v>445.43999999999994</v>
      </c>
      <c r="I22" s="52" t="s">
        <v>20</v>
      </c>
    </row>
    <row r="23" spans="1:9" s="8" customFormat="1" ht="29.25" customHeight="1">
      <c r="A23" s="20">
        <v>5</v>
      </c>
      <c r="B23" s="21" t="s">
        <v>33</v>
      </c>
      <c r="C23" s="22">
        <v>2</v>
      </c>
      <c r="D23" s="22" t="s">
        <v>34</v>
      </c>
      <c r="E23" s="22">
        <v>180</v>
      </c>
      <c r="F23" s="23">
        <f>E23*C23</f>
        <v>360</v>
      </c>
      <c r="G23" s="22">
        <v>35</v>
      </c>
      <c r="H23" s="23">
        <f>G23*C23</f>
        <v>70</v>
      </c>
      <c r="I23" s="52" t="s">
        <v>35</v>
      </c>
    </row>
    <row r="24" spans="1:9" ht="39.75" customHeight="1">
      <c r="A24" s="20">
        <v>6</v>
      </c>
      <c r="B24" s="27" t="s">
        <v>36</v>
      </c>
      <c r="C24" s="28">
        <f>3.2*0.6*2.8</f>
        <v>5.3759999999999994</v>
      </c>
      <c r="D24" s="22" t="s">
        <v>14</v>
      </c>
      <c r="E24" s="54">
        <v>75</v>
      </c>
      <c r="F24" s="28">
        <f>C24*E24</f>
        <v>403.19999999999993</v>
      </c>
      <c r="G24" s="32">
        <v>90</v>
      </c>
      <c r="H24" s="28">
        <f>C24*G24</f>
        <v>483.84</v>
      </c>
      <c r="I24" s="57" t="s">
        <v>27</v>
      </c>
    </row>
    <row r="25" spans="1:9" ht="39.75" customHeight="1">
      <c r="A25" s="20">
        <v>7</v>
      </c>
      <c r="B25" s="27" t="s">
        <v>37</v>
      </c>
      <c r="C25" s="28">
        <f>2*2.2*3</f>
        <v>13.200000000000001</v>
      </c>
      <c r="D25" s="22" t="s">
        <v>14</v>
      </c>
      <c r="E25" s="54">
        <v>75</v>
      </c>
      <c r="F25" s="28">
        <f>C25*E25</f>
        <v>990.0000000000001</v>
      </c>
      <c r="G25" s="32">
        <v>73</v>
      </c>
      <c r="H25" s="28">
        <f>C25*G25</f>
        <v>963.6</v>
      </c>
      <c r="I25" s="57" t="s">
        <v>27</v>
      </c>
    </row>
    <row r="26" spans="1:30" s="9" customFormat="1" ht="14.25" customHeight="1">
      <c r="A26" s="53">
        <v>8</v>
      </c>
      <c r="B26" s="21" t="s">
        <v>38</v>
      </c>
      <c r="C26" s="20">
        <v>1</v>
      </c>
      <c r="D26" s="22" t="s">
        <v>39</v>
      </c>
      <c r="E26" s="22">
        <v>35</v>
      </c>
      <c r="F26" s="23">
        <f>E26*C26</f>
        <v>35</v>
      </c>
      <c r="G26" s="22">
        <v>15</v>
      </c>
      <c r="H26" s="23">
        <f>G26*C26</f>
        <v>15</v>
      </c>
      <c r="I26" s="24" t="s">
        <v>40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9" ht="18" customHeight="1">
      <c r="A27" s="132" t="s">
        <v>41</v>
      </c>
      <c r="B27" s="133"/>
      <c r="C27" s="18"/>
      <c r="D27" s="18"/>
      <c r="E27" s="16"/>
      <c r="F27" s="16"/>
      <c r="G27" s="18"/>
      <c r="H27" s="16"/>
      <c r="I27" s="19"/>
    </row>
    <row r="28" spans="1:9" s="9" customFormat="1" ht="24.75" customHeight="1">
      <c r="A28" s="20">
        <v>1</v>
      </c>
      <c r="B28" s="21" t="s">
        <v>16</v>
      </c>
      <c r="C28" s="22">
        <f>16.2*2.8-4</f>
        <v>41.35999999999999</v>
      </c>
      <c r="D28" s="22" t="s">
        <v>14</v>
      </c>
      <c r="E28" s="22">
        <v>3</v>
      </c>
      <c r="F28" s="23">
        <f>E28*C28</f>
        <v>124.07999999999998</v>
      </c>
      <c r="G28" s="22">
        <v>3</v>
      </c>
      <c r="H28" s="23">
        <f>G28*C28</f>
        <v>124.07999999999998</v>
      </c>
      <c r="I28" s="52" t="s">
        <v>17</v>
      </c>
    </row>
    <row r="29" spans="1:9" s="9" customFormat="1" ht="24.75" customHeight="1">
      <c r="A29" s="20">
        <v>2</v>
      </c>
      <c r="B29" s="21" t="s">
        <v>18</v>
      </c>
      <c r="C29" s="22">
        <v>15.1</v>
      </c>
      <c r="D29" s="22" t="s">
        <v>14</v>
      </c>
      <c r="E29" s="22">
        <v>3</v>
      </c>
      <c r="F29" s="23">
        <f>E29*C29</f>
        <v>45.3</v>
      </c>
      <c r="G29" s="22">
        <v>3</v>
      </c>
      <c r="H29" s="23">
        <f>G29*C29</f>
        <v>45.3</v>
      </c>
      <c r="I29" s="52" t="s">
        <v>17</v>
      </c>
    </row>
    <row r="30" spans="1:9" s="9" customFormat="1" ht="27.75" customHeight="1">
      <c r="A30" s="20">
        <v>3</v>
      </c>
      <c r="B30" s="21" t="s">
        <v>19</v>
      </c>
      <c r="C30" s="22">
        <v>15.1</v>
      </c>
      <c r="D30" s="22" t="s">
        <v>14</v>
      </c>
      <c r="E30" s="22">
        <v>12</v>
      </c>
      <c r="F30" s="23">
        <f>E30*C30</f>
        <v>181.2</v>
      </c>
      <c r="G30" s="22">
        <v>12</v>
      </c>
      <c r="H30" s="23">
        <f>G30*C30</f>
        <v>181.2</v>
      </c>
      <c r="I30" s="52" t="s">
        <v>20</v>
      </c>
    </row>
    <row r="31" spans="1:9" s="8" customFormat="1" ht="29.25" customHeight="1">
      <c r="A31" s="20">
        <v>4</v>
      </c>
      <c r="B31" s="21" t="s">
        <v>21</v>
      </c>
      <c r="C31" s="22">
        <f>16.2*2.8-4</f>
        <v>41.35999999999999</v>
      </c>
      <c r="D31" s="22" t="s">
        <v>14</v>
      </c>
      <c r="E31" s="22">
        <v>12</v>
      </c>
      <c r="F31" s="23">
        <f>E31*C31</f>
        <v>496.31999999999994</v>
      </c>
      <c r="G31" s="22">
        <v>12</v>
      </c>
      <c r="H31" s="23">
        <f>G31*C31</f>
        <v>496.31999999999994</v>
      </c>
      <c r="I31" s="52" t="s">
        <v>20</v>
      </c>
    </row>
    <row r="32" spans="1:9" ht="54" customHeight="1">
      <c r="A32" s="98">
        <v>5</v>
      </c>
      <c r="B32" s="97" t="s">
        <v>42</v>
      </c>
      <c r="C32" s="95">
        <f>4.2*2.4*2.8</f>
        <v>28.223999999999997</v>
      </c>
      <c r="D32" s="96" t="s">
        <v>14</v>
      </c>
      <c r="E32" s="54">
        <v>75</v>
      </c>
      <c r="F32" s="95">
        <f>C32*E32</f>
        <v>2116.7999999999997</v>
      </c>
      <c r="G32" s="32">
        <v>73</v>
      </c>
      <c r="H32" s="95">
        <f>C32*G32</f>
        <v>2060.352</v>
      </c>
      <c r="I32" s="94" t="s">
        <v>27</v>
      </c>
    </row>
    <row r="33" spans="1:18" ht="13.5" customHeight="1">
      <c r="A33" s="103">
        <v>6</v>
      </c>
      <c r="B33" s="102" t="s">
        <v>43</v>
      </c>
      <c r="C33" s="101">
        <v>4.2</v>
      </c>
      <c r="D33" s="81" t="s">
        <v>34</v>
      </c>
      <c r="E33" s="81">
        <v>15</v>
      </c>
      <c r="F33" s="100">
        <f>E33*C33</f>
        <v>63</v>
      </c>
      <c r="G33" s="81">
        <v>20</v>
      </c>
      <c r="H33" s="100">
        <f>G33*C33</f>
        <v>84</v>
      </c>
      <c r="I33" s="99" t="s">
        <v>44</v>
      </c>
      <c r="J33" s="82"/>
      <c r="K33" s="82"/>
      <c r="L33" s="82"/>
      <c r="M33" s="82"/>
      <c r="N33" s="82"/>
      <c r="O33" s="82"/>
      <c r="P33" s="82"/>
      <c r="Q33" s="82"/>
      <c r="R33" s="82"/>
    </row>
    <row r="34" spans="1:30" s="9" customFormat="1" ht="14.25" customHeight="1">
      <c r="A34" s="53">
        <v>7</v>
      </c>
      <c r="B34" s="21" t="s">
        <v>38</v>
      </c>
      <c r="C34" s="20">
        <v>1</v>
      </c>
      <c r="D34" s="22" t="s">
        <v>39</v>
      </c>
      <c r="E34" s="22">
        <v>35</v>
      </c>
      <c r="F34" s="23">
        <f>E34*C34</f>
        <v>35</v>
      </c>
      <c r="G34" s="22">
        <v>15</v>
      </c>
      <c r="H34" s="23">
        <f>G34*C34</f>
        <v>15</v>
      </c>
      <c r="I34" s="24" t="s">
        <v>40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9" ht="18" customHeight="1">
      <c r="A35" s="132" t="s">
        <v>45</v>
      </c>
      <c r="B35" s="133"/>
      <c r="C35" s="18"/>
      <c r="D35" s="18"/>
      <c r="E35" s="16"/>
      <c r="F35" s="16"/>
      <c r="G35" s="18"/>
      <c r="H35" s="16"/>
      <c r="I35" s="19"/>
    </row>
    <row r="36" spans="1:9" s="9" customFormat="1" ht="14.25" customHeight="1">
      <c r="A36" s="20">
        <v>1</v>
      </c>
      <c r="B36" s="21" t="s">
        <v>16</v>
      </c>
      <c r="C36" s="22">
        <f>15.5*2.8-4</f>
        <v>39.4</v>
      </c>
      <c r="D36" s="22" t="s">
        <v>14</v>
      </c>
      <c r="E36" s="22">
        <v>3</v>
      </c>
      <c r="F36" s="23">
        <f aca="true" t="shared" si="2" ref="F36:F41">E36*C36</f>
        <v>118.19999999999999</v>
      </c>
      <c r="G36" s="22">
        <v>3</v>
      </c>
      <c r="H36" s="23">
        <f aca="true" t="shared" si="3" ref="H36:H41">G36*C36</f>
        <v>118.19999999999999</v>
      </c>
      <c r="I36" s="52" t="s">
        <v>17</v>
      </c>
    </row>
    <row r="37" spans="1:9" s="9" customFormat="1" ht="24.75" customHeight="1">
      <c r="A37" s="20">
        <v>2</v>
      </c>
      <c r="B37" s="21" t="s">
        <v>18</v>
      </c>
      <c r="C37" s="22">
        <v>13.9</v>
      </c>
      <c r="D37" s="22" t="s">
        <v>14</v>
      </c>
      <c r="E37" s="22">
        <v>3</v>
      </c>
      <c r="F37" s="23">
        <f t="shared" si="2"/>
        <v>41.7</v>
      </c>
      <c r="G37" s="22">
        <v>3</v>
      </c>
      <c r="H37" s="23">
        <f t="shared" si="3"/>
        <v>41.7</v>
      </c>
      <c r="I37" s="52" t="s">
        <v>17</v>
      </c>
    </row>
    <row r="38" spans="1:9" s="9" customFormat="1" ht="27.75" customHeight="1">
      <c r="A38" s="20">
        <v>3</v>
      </c>
      <c r="B38" s="21" t="s">
        <v>19</v>
      </c>
      <c r="C38" s="22">
        <v>13.9</v>
      </c>
      <c r="D38" s="22" t="s">
        <v>14</v>
      </c>
      <c r="E38" s="22">
        <v>12</v>
      </c>
      <c r="F38" s="23">
        <f t="shared" si="2"/>
        <v>166.8</v>
      </c>
      <c r="G38" s="22">
        <v>12</v>
      </c>
      <c r="H38" s="23">
        <f t="shared" si="3"/>
        <v>166.8</v>
      </c>
      <c r="I38" s="52" t="s">
        <v>20</v>
      </c>
    </row>
    <row r="39" spans="1:9" s="8" customFormat="1" ht="29.25" customHeight="1">
      <c r="A39" s="20">
        <v>4</v>
      </c>
      <c r="B39" s="21" t="s">
        <v>21</v>
      </c>
      <c r="C39" s="22">
        <f>15.5*2.8-4</f>
        <v>39.4</v>
      </c>
      <c r="D39" s="22" t="s">
        <v>14</v>
      </c>
      <c r="E39" s="22">
        <v>12</v>
      </c>
      <c r="F39" s="23">
        <f t="shared" si="2"/>
        <v>472.79999999999995</v>
      </c>
      <c r="G39" s="22">
        <v>12</v>
      </c>
      <c r="H39" s="23">
        <f t="shared" si="3"/>
        <v>472.79999999999995</v>
      </c>
      <c r="I39" s="90" t="s">
        <v>20</v>
      </c>
    </row>
    <row r="40" spans="1:9" s="8" customFormat="1" ht="29.25" customHeight="1">
      <c r="A40" s="20">
        <v>5</v>
      </c>
      <c r="B40" s="21" t="s">
        <v>33</v>
      </c>
      <c r="C40" s="22">
        <v>2.1</v>
      </c>
      <c r="D40" s="22" t="s">
        <v>34</v>
      </c>
      <c r="E40" s="22">
        <v>180</v>
      </c>
      <c r="F40" s="23">
        <f t="shared" si="2"/>
        <v>378</v>
      </c>
      <c r="G40" s="22">
        <v>35</v>
      </c>
      <c r="H40" s="23">
        <f t="shared" si="3"/>
        <v>73.5</v>
      </c>
      <c r="I40" s="52" t="s">
        <v>35</v>
      </c>
    </row>
    <row r="41" spans="1:30" s="9" customFormat="1" ht="14.25" customHeight="1">
      <c r="A41" s="53">
        <v>6</v>
      </c>
      <c r="B41" s="21" t="s">
        <v>38</v>
      </c>
      <c r="C41" s="20">
        <v>1</v>
      </c>
      <c r="D41" s="22" t="s">
        <v>39</v>
      </c>
      <c r="E41" s="22">
        <v>35</v>
      </c>
      <c r="F41" s="23">
        <f t="shared" si="2"/>
        <v>35</v>
      </c>
      <c r="G41" s="22">
        <v>15</v>
      </c>
      <c r="H41" s="23">
        <f t="shared" si="3"/>
        <v>15</v>
      </c>
      <c r="I41" s="24" t="s">
        <v>40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9" ht="18" customHeight="1">
      <c r="A42" s="132" t="s">
        <v>46</v>
      </c>
      <c r="B42" s="133"/>
      <c r="C42" s="18"/>
      <c r="D42" s="18"/>
      <c r="E42" s="16"/>
      <c r="F42" s="16"/>
      <c r="G42" s="18"/>
      <c r="H42" s="16"/>
      <c r="I42" s="19"/>
    </row>
    <row r="43" spans="1:9" ht="39.75" customHeight="1">
      <c r="A43" s="20">
        <v>1</v>
      </c>
      <c r="B43" s="21" t="s">
        <v>47</v>
      </c>
      <c r="C43" s="20">
        <v>3.1</v>
      </c>
      <c r="D43" s="22" t="s">
        <v>14</v>
      </c>
      <c r="E43" s="22">
        <v>10</v>
      </c>
      <c r="F43" s="23">
        <f>E43*C43</f>
        <v>31</v>
      </c>
      <c r="G43" s="22">
        <v>25</v>
      </c>
      <c r="H43" s="23">
        <f>G43*C43</f>
        <v>77.5</v>
      </c>
      <c r="I43" s="26" t="s">
        <v>48</v>
      </c>
    </row>
    <row r="44" spans="1:9" s="9" customFormat="1" ht="24.75" customHeight="1">
      <c r="A44" s="20">
        <v>2</v>
      </c>
      <c r="B44" s="21" t="s">
        <v>18</v>
      </c>
      <c r="C44" s="22">
        <v>3.1</v>
      </c>
      <c r="D44" s="22" t="s">
        <v>14</v>
      </c>
      <c r="E44" s="22">
        <v>3</v>
      </c>
      <c r="F44" s="23">
        <f>E44*C44</f>
        <v>9.3</v>
      </c>
      <c r="G44" s="22">
        <v>3</v>
      </c>
      <c r="H44" s="23">
        <f>G44*C44</f>
        <v>9.3</v>
      </c>
      <c r="I44" s="52" t="s">
        <v>17</v>
      </c>
    </row>
    <row r="45" spans="1:9" s="9" customFormat="1" ht="27.75" customHeight="1">
      <c r="A45" s="53">
        <v>3</v>
      </c>
      <c r="B45" s="21" t="s">
        <v>19</v>
      </c>
      <c r="C45" s="22">
        <v>3.1</v>
      </c>
      <c r="D45" s="22" t="s">
        <v>14</v>
      </c>
      <c r="E45" s="22">
        <v>12</v>
      </c>
      <c r="F45" s="23">
        <f>E45*C45</f>
        <v>37.2</v>
      </c>
      <c r="G45" s="22">
        <v>12</v>
      </c>
      <c r="H45" s="23">
        <f>G45*C45</f>
        <v>37.2</v>
      </c>
      <c r="I45" s="52" t="s">
        <v>20</v>
      </c>
    </row>
    <row r="46" spans="1:9" ht="49.5" customHeight="1">
      <c r="A46" s="53">
        <v>4</v>
      </c>
      <c r="B46" s="27" t="s">
        <v>49</v>
      </c>
      <c r="C46" s="28">
        <f>2.8*2.8*2.8</f>
        <v>21.951999999999995</v>
      </c>
      <c r="D46" s="22" t="s">
        <v>14</v>
      </c>
      <c r="E46" s="54">
        <v>75</v>
      </c>
      <c r="F46" s="23">
        <f>E46*C46</f>
        <v>1646.3999999999996</v>
      </c>
      <c r="G46" s="32">
        <v>73</v>
      </c>
      <c r="H46" s="23">
        <f>G46*C46</f>
        <v>1602.4959999999996</v>
      </c>
      <c r="I46" s="57" t="s">
        <v>27</v>
      </c>
    </row>
    <row r="47" spans="1:9" ht="39.75" customHeight="1">
      <c r="A47" s="91">
        <v>5</v>
      </c>
      <c r="B47" s="27" t="s">
        <v>50</v>
      </c>
      <c r="C47" s="28">
        <v>1</v>
      </c>
      <c r="D47" s="22" t="s">
        <v>30</v>
      </c>
      <c r="E47" s="79">
        <v>0</v>
      </c>
      <c r="F47" s="23">
        <f>E47*C47</f>
        <v>0</v>
      </c>
      <c r="G47" s="28">
        <v>180</v>
      </c>
      <c r="H47" s="23">
        <f>G47*C47</f>
        <v>180</v>
      </c>
      <c r="I47" s="57" t="s">
        <v>51</v>
      </c>
    </row>
    <row r="48" spans="1:9" ht="21.75" customHeight="1">
      <c r="A48" s="132" t="s">
        <v>52</v>
      </c>
      <c r="B48" s="131"/>
      <c r="C48" s="29"/>
      <c r="D48" s="29"/>
      <c r="E48" s="92"/>
      <c r="F48" s="92"/>
      <c r="G48" s="29"/>
      <c r="H48" s="92"/>
      <c r="I48" s="93"/>
    </row>
    <row r="49" spans="1:9" ht="26.25" customHeight="1">
      <c r="A49" s="53">
        <v>1</v>
      </c>
      <c r="B49" s="69" t="s">
        <v>53</v>
      </c>
      <c r="C49" s="56">
        <f>2.1*2.2</f>
        <v>4.620000000000001</v>
      </c>
      <c r="D49" s="56" t="s">
        <v>14</v>
      </c>
      <c r="E49" s="56">
        <v>0</v>
      </c>
      <c r="F49" s="23">
        <f aca="true" t="shared" si="4" ref="F49:F55">E49*C49</f>
        <v>0</v>
      </c>
      <c r="G49" s="56">
        <v>40</v>
      </c>
      <c r="H49" s="23">
        <f aca="true" t="shared" si="5" ref="H49:H55">G49*C49</f>
        <v>184.80000000000004</v>
      </c>
      <c r="I49" s="52" t="s">
        <v>54</v>
      </c>
    </row>
    <row r="50" spans="1:23" ht="30.75" customHeight="1">
      <c r="A50" s="20">
        <v>2</v>
      </c>
      <c r="B50" s="69" t="s">
        <v>55</v>
      </c>
      <c r="C50" s="56">
        <v>1.8</v>
      </c>
      <c r="D50" s="56" t="s">
        <v>14</v>
      </c>
      <c r="E50" s="80">
        <v>110</v>
      </c>
      <c r="F50" s="23">
        <f t="shared" si="4"/>
        <v>198</v>
      </c>
      <c r="G50" s="80">
        <v>170</v>
      </c>
      <c r="H50" s="23">
        <f t="shared" si="5"/>
        <v>306</v>
      </c>
      <c r="I50" s="52" t="s">
        <v>56</v>
      </c>
      <c r="J50" s="13"/>
      <c r="K50" s="13"/>
      <c r="L50" s="13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</row>
    <row r="51" spans="1:9" s="9" customFormat="1" ht="13.5" customHeight="1">
      <c r="A51" s="53">
        <v>3</v>
      </c>
      <c r="B51" s="21" t="s">
        <v>38</v>
      </c>
      <c r="C51" s="20">
        <v>3</v>
      </c>
      <c r="D51" s="22" t="s">
        <v>39</v>
      </c>
      <c r="E51" s="22">
        <v>35</v>
      </c>
      <c r="F51" s="23">
        <f t="shared" si="4"/>
        <v>105</v>
      </c>
      <c r="G51" s="22">
        <v>15</v>
      </c>
      <c r="H51" s="23">
        <f t="shared" si="5"/>
        <v>45</v>
      </c>
      <c r="I51" s="24" t="s">
        <v>40</v>
      </c>
    </row>
    <row r="52" spans="1:9" s="9" customFormat="1" ht="15" customHeight="1">
      <c r="A52" s="20">
        <v>4</v>
      </c>
      <c r="B52" s="21" t="s">
        <v>57</v>
      </c>
      <c r="C52" s="20">
        <v>1</v>
      </c>
      <c r="D52" s="22" t="s">
        <v>58</v>
      </c>
      <c r="E52" s="22">
        <v>80</v>
      </c>
      <c r="F52" s="23">
        <f t="shared" si="4"/>
        <v>80</v>
      </c>
      <c r="G52" s="22">
        <v>90</v>
      </c>
      <c r="H52" s="23">
        <f t="shared" si="5"/>
        <v>90</v>
      </c>
      <c r="I52" s="21" t="s">
        <v>59</v>
      </c>
    </row>
    <row r="53" spans="1:9" ht="39.75" customHeight="1">
      <c r="A53" s="53">
        <v>5</v>
      </c>
      <c r="B53" s="21" t="s">
        <v>60</v>
      </c>
      <c r="C53" s="20">
        <v>7.7</v>
      </c>
      <c r="D53" s="22" t="s">
        <v>14</v>
      </c>
      <c r="E53" s="22">
        <v>10</v>
      </c>
      <c r="F53" s="23">
        <f t="shared" si="4"/>
        <v>77</v>
      </c>
      <c r="G53" s="22">
        <v>25</v>
      </c>
      <c r="H53" s="23">
        <f t="shared" si="5"/>
        <v>192.5</v>
      </c>
      <c r="I53" s="26" t="s">
        <v>61</v>
      </c>
    </row>
    <row r="54" spans="1:9" s="9" customFormat="1" ht="39.75" customHeight="1">
      <c r="A54" s="20">
        <v>6</v>
      </c>
      <c r="B54" s="21" t="s">
        <v>62</v>
      </c>
      <c r="C54" s="20">
        <f>13.5*2.5</f>
        <v>33.75</v>
      </c>
      <c r="D54" s="22" t="s">
        <v>14</v>
      </c>
      <c r="E54" s="22">
        <v>10</v>
      </c>
      <c r="F54" s="23">
        <f t="shared" si="4"/>
        <v>337.5</v>
      </c>
      <c r="G54" s="22">
        <v>25</v>
      </c>
      <c r="H54" s="23">
        <f t="shared" si="5"/>
        <v>843.75</v>
      </c>
      <c r="I54" s="24" t="s">
        <v>63</v>
      </c>
    </row>
    <row r="55" spans="1:9" s="8" customFormat="1" ht="14.25" customHeight="1">
      <c r="A55" s="20">
        <v>7</v>
      </c>
      <c r="B55" s="30" t="s">
        <v>64</v>
      </c>
      <c r="C55" s="31">
        <f>7.7*1.3</f>
        <v>10.01</v>
      </c>
      <c r="D55" s="32" t="s">
        <v>14</v>
      </c>
      <c r="E55" s="31">
        <v>90</v>
      </c>
      <c r="F55" s="28">
        <f t="shared" si="4"/>
        <v>900.9</v>
      </c>
      <c r="G55" s="31">
        <v>25</v>
      </c>
      <c r="H55" s="22">
        <f t="shared" si="5"/>
        <v>250.25</v>
      </c>
      <c r="I55" s="33" t="s">
        <v>65</v>
      </c>
    </row>
    <row r="56" spans="1:30" s="14" customFormat="1" ht="19.5" customHeight="1">
      <c r="A56" s="132" t="s">
        <v>66</v>
      </c>
      <c r="B56" s="133"/>
      <c r="C56" s="16"/>
      <c r="D56" s="16"/>
      <c r="E56" s="18"/>
      <c r="F56" s="16"/>
      <c r="G56" s="18"/>
      <c r="H56" s="16"/>
      <c r="I56" s="19"/>
      <c r="J56" s="8"/>
      <c r="K56" s="8"/>
      <c r="L56" s="8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</row>
    <row r="57" spans="1:30" s="14" customFormat="1" ht="37.5" customHeight="1">
      <c r="A57" s="53">
        <v>1</v>
      </c>
      <c r="B57" s="21" t="s">
        <v>60</v>
      </c>
      <c r="C57" s="20">
        <v>4.8</v>
      </c>
      <c r="D57" s="22" t="s">
        <v>14</v>
      </c>
      <c r="E57" s="22">
        <v>10</v>
      </c>
      <c r="F57" s="23">
        <f aca="true" t="shared" si="6" ref="F57:F63">E57*C57</f>
        <v>48</v>
      </c>
      <c r="G57" s="22">
        <v>25</v>
      </c>
      <c r="H57" s="23">
        <f aca="true" t="shared" si="7" ref="H57:H63">G57*C57</f>
        <v>120</v>
      </c>
      <c r="I57" s="26" t="s">
        <v>61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1:30" s="14" customFormat="1" ht="38.25" customHeight="1">
      <c r="A58" s="20">
        <v>2</v>
      </c>
      <c r="B58" s="21" t="s">
        <v>62</v>
      </c>
      <c r="C58" s="20">
        <f>9.4*2.5</f>
        <v>23.5</v>
      </c>
      <c r="D58" s="22" t="s">
        <v>14</v>
      </c>
      <c r="E58" s="22">
        <v>10</v>
      </c>
      <c r="F58" s="23">
        <f t="shared" si="6"/>
        <v>235</v>
      </c>
      <c r="G58" s="22">
        <v>25</v>
      </c>
      <c r="H58" s="23">
        <f t="shared" si="7"/>
        <v>587.5</v>
      </c>
      <c r="I58" s="24" t="s">
        <v>63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:30" s="15" customFormat="1" ht="15.75" customHeight="1">
      <c r="A59" s="53">
        <v>3</v>
      </c>
      <c r="B59" s="30" t="s">
        <v>64</v>
      </c>
      <c r="C59" s="31">
        <f>4.8*1.3</f>
        <v>6.24</v>
      </c>
      <c r="D59" s="32" t="s">
        <v>14</v>
      </c>
      <c r="E59" s="31">
        <v>90</v>
      </c>
      <c r="F59" s="28">
        <f t="shared" si="6"/>
        <v>561.6</v>
      </c>
      <c r="G59" s="31">
        <v>25</v>
      </c>
      <c r="H59" s="22">
        <f t="shared" si="7"/>
        <v>156</v>
      </c>
      <c r="I59" s="33" t="s">
        <v>65</v>
      </c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ht="14.25" customHeight="1">
      <c r="A60" s="20">
        <v>4</v>
      </c>
      <c r="B60" s="34" t="s">
        <v>67</v>
      </c>
      <c r="C60" s="22">
        <f>4.8*1.6</f>
        <v>7.68</v>
      </c>
      <c r="D60" s="22" t="s">
        <v>14</v>
      </c>
      <c r="E60" s="20">
        <v>25</v>
      </c>
      <c r="F60" s="23">
        <f t="shared" si="6"/>
        <v>192</v>
      </c>
      <c r="G60" s="20">
        <v>20</v>
      </c>
      <c r="H60" s="23">
        <f t="shared" si="7"/>
        <v>153.6</v>
      </c>
      <c r="I60" s="21" t="s">
        <v>68</v>
      </c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9" customFormat="1" ht="14.25" customHeight="1">
      <c r="A61" s="53">
        <v>5</v>
      </c>
      <c r="B61" s="21" t="s">
        <v>38</v>
      </c>
      <c r="C61" s="20">
        <v>1</v>
      </c>
      <c r="D61" s="22" t="s">
        <v>39</v>
      </c>
      <c r="E61" s="22">
        <v>35</v>
      </c>
      <c r="F61" s="23">
        <f t="shared" si="6"/>
        <v>35</v>
      </c>
      <c r="G61" s="22">
        <v>15</v>
      </c>
      <c r="H61" s="23">
        <f t="shared" si="7"/>
        <v>15</v>
      </c>
      <c r="I61" s="24" t="s">
        <v>40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1:9" s="9" customFormat="1" ht="15" customHeight="1">
      <c r="A62" s="20">
        <v>6</v>
      </c>
      <c r="B62" s="21" t="s">
        <v>57</v>
      </c>
      <c r="C62" s="20">
        <v>1</v>
      </c>
      <c r="D62" s="22" t="s">
        <v>58</v>
      </c>
      <c r="E62" s="22">
        <v>80</v>
      </c>
      <c r="F62" s="23">
        <f t="shared" si="6"/>
        <v>80</v>
      </c>
      <c r="G62" s="22">
        <v>90</v>
      </c>
      <c r="H62" s="23">
        <f t="shared" si="7"/>
        <v>90</v>
      </c>
      <c r="I62" s="21" t="s">
        <v>59</v>
      </c>
    </row>
    <row r="63" spans="1:9" s="9" customFormat="1" ht="13.5" customHeight="1">
      <c r="A63" s="53">
        <v>7</v>
      </c>
      <c r="B63" s="21" t="s">
        <v>69</v>
      </c>
      <c r="C63" s="20">
        <v>2.4</v>
      </c>
      <c r="D63" s="28" t="s">
        <v>14</v>
      </c>
      <c r="E63" s="22">
        <v>40</v>
      </c>
      <c r="F63" s="23">
        <f t="shared" si="6"/>
        <v>96</v>
      </c>
      <c r="G63" s="22">
        <v>45</v>
      </c>
      <c r="H63" s="23">
        <f t="shared" si="7"/>
        <v>108</v>
      </c>
      <c r="I63" s="24" t="s">
        <v>70</v>
      </c>
    </row>
    <row r="64" spans="1:30" s="14" customFormat="1" ht="19.5" customHeight="1">
      <c r="A64" s="132" t="s">
        <v>71</v>
      </c>
      <c r="B64" s="133"/>
      <c r="C64" s="16"/>
      <c r="D64" s="16"/>
      <c r="E64" s="18"/>
      <c r="F64" s="16"/>
      <c r="G64" s="18"/>
      <c r="H64" s="16"/>
      <c r="I64" s="19"/>
      <c r="J64" s="8"/>
      <c r="K64" s="8"/>
      <c r="L64" s="8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</row>
    <row r="65" spans="1:30" s="14" customFormat="1" ht="37.5" customHeight="1">
      <c r="A65" s="35">
        <v>1</v>
      </c>
      <c r="B65" s="21" t="s">
        <v>60</v>
      </c>
      <c r="C65" s="20">
        <v>3.2</v>
      </c>
      <c r="D65" s="22" t="s">
        <v>14</v>
      </c>
      <c r="E65" s="22">
        <v>10</v>
      </c>
      <c r="F65" s="23">
        <f aca="true" t="shared" si="8" ref="F65:F70">E65*C65</f>
        <v>32</v>
      </c>
      <c r="G65" s="22">
        <v>25</v>
      </c>
      <c r="H65" s="23">
        <f aca="true" t="shared" si="9" ref="H65:H70">G65*C65</f>
        <v>80</v>
      </c>
      <c r="I65" s="26" t="s">
        <v>61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:30" s="14" customFormat="1" ht="38.25" customHeight="1">
      <c r="A66" s="53">
        <v>2</v>
      </c>
      <c r="B66" s="21" t="s">
        <v>62</v>
      </c>
      <c r="C66" s="20">
        <f>7.2*2.5</f>
        <v>18</v>
      </c>
      <c r="D66" s="22" t="s">
        <v>14</v>
      </c>
      <c r="E66" s="22">
        <v>10</v>
      </c>
      <c r="F66" s="23">
        <f t="shared" si="8"/>
        <v>180</v>
      </c>
      <c r="G66" s="22">
        <v>25</v>
      </c>
      <c r="H66" s="23">
        <f t="shared" si="9"/>
        <v>450</v>
      </c>
      <c r="I66" s="24" t="s">
        <v>63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1:30" s="15" customFormat="1" ht="15.75" customHeight="1">
      <c r="A67" s="35">
        <v>3</v>
      </c>
      <c r="B67" s="30" t="s">
        <v>64</v>
      </c>
      <c r="C67" s="31">
        <f>3.2*1.3</f>
        <v>4.16</v>
      </c>
      <c r="D67" s="32" t="s">
        <v>14</v>
      </c>
      <c r="E67" s="31">
        <v>90</v>
      </c>
      <c r="F67" s="28">
        <f t="shared" si="8"/>
        <v>374.40000000000003</v>
      </c>
      <c r="G67" s="31">
        <v>25</v>
      </c>
      <c r="H67" s="22">
        <f t="shared" si="9"/>
        <v>104</v>
      </c>
      <c r="I67" s="33" t="s">
        <v>65</v>
      </c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ht="14.25" customHeight="1">
      <c r="A68" s="53">
        <v>4</v>
      </c>
      <c r="B68" s="34" t="s">
        <v>67</v>
      </c>
      <c r="C68" s="22">
        <v>11</v>
      </c>
      <c r="D68" s="22" t="s">
        <v>14</v>
      </c>
      <c r="E68" s="20">
        <v>25</v>
      </c>
      <c r="F68" s="23">
        <f t="shared" si="8"/>
        <v>275</v>
      </c>
      <c r="G68" s="20">
        <v>20</v>
      </c>
      <c r="H68" s="23">
        <f t="shared" si="9"/>
        <v>220</v>
      </c>
      <c r="I68" s="21" t="s">
        <v>68</v>
      </c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9" customFormat="1" ht="14.25" customHeight="1">
      <c r="A69" s="35">
        <v>5</v>
      </c>
      <c r="B69" s="21" t="s">
        <v>38</v>
      </c>
      <c r="C69" s="20">
        <v>1</v>
      </c>
      <c r="D69" s="22" t="s">
        <v>39</v>
      </c>
      <c r="E69" s="22">
        <v>35</v>
      </c>
      <c r="F69" s="23">
        <f t="shared" si="8"/>
        <v>35</v>
      </c>
      <c r="G69" s="22">
        <v>15</v>
      </c>
      <c r="H69" s="23">
        <f t="shared" si="9"/>
        <v>15</v>
      </c>
      <c r="I69" s="24" t="s">
        <v>40</v>
      </c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1:9" s="9" customFormat="1" ht="15" customHeight="1">
      <c r="A70" s="53">
        <v>6</v>
      </c>
      <c r="B70" s="21" t="s">
        <v>57</v>
      </c>
      <c r="C70" s="20">
        <v>1</v>
      </c>
      <c r="D70" s="22" t="s">
        <v>58</v>
      </c>
      <c r="E70" s="22">
        <v>80</v>
      </c>
      <c r="F70" s="23">
        <f t="shared" si="8"/>
        <v>80</v>
      </c>
      <c r="G70" s="22">
        <v>90</v>
      </c>
      <c r="H70" s="23">
        <f t="shared" si="9"/>
        <v>90</v>
      </c>
      <c r="I70" s="21" t="s">
        <v>59</v>
      </c>
    </row>
    <row r="71" spans="1:30" ht="17.25" customHeight="1">
      <c r="A71" s="132" t="s">
        <v>72</v>
      </c>
      <c r="B71" s="133"/>
      <c r="C71" s="18"/>
      <c r="D71" s="18"/>
      <c r="E71" s="16"/>
      <c r="F71" s="16"/>
      <c r="G71" s="18"/>
      <c r="H71" s="16"/>
      <c r="I71" s="19"/>
      <c r="J71" s="13"/>
      <c r="K71" s="13"/>
      <c r="L71" s="13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</row>
    <row r="72" spans="1:30" ht="39" customHeight="1">
      <c r="A72" s="37">
        <v>1</v>
      </c>
      <c r="B72" s="21" t="s">
        <v>60</v>
      </c>
      <c r="C72" s="25">
        <v>6.8</v>
      </c>
      <c r="D72" s="22" t="s">
        <v>14</v>
      </c>
      <c r="E72" s="22">
        <v>10</v>
      </c>
      <c r="F72" s="23">
        <f>E72*C72</f>
        <v>68</v>
      </c>
      <c r="G72" s="22">
        <v>25</v>
      </c>
      <c r="H72" s="23">
        <f>G72*C72</f>
        <v>170</v>
      </c>
      <c r="I72" s="26" t="s">
        <v>61</v>
      </c>
      <c r="J72" s="13"/>
      <c r="K72" s="13"/>
      <c r="L72" s="13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</row>
    <row r="73" spans="1:30" s="9" customFormat="1" ht="27.75" customHeight="1">
      <c r="A73" s="37">
        <v>2</v>
      </c>
      <c r="B73" s="21" t="s">
        <v>19</v>
      </c>
      <c r="C73" s="25">
        <v>6.8</v>
      </c>
      <c r="D73" s="22" t="s">
        <v>14</v>
      </c>
      <c r="E73" s="22">
        <v>12</v>
      </c>
      <c r="F73" s="23">
        <f>E73*C73</f>
        <v>81.6</v>
      </c>
      <c r="G73" s="22">
        <v>12</v>
      </c>
      <c r="H73" s="23">
        <f>G73*C73</f>
        <v>81.6</v>
      </c>
      <c r="I73" s="52" t="s">
        <v>20</v>
      </c>
      <c r="J73" s="13"/>
      <c r="K73" s="13"/>
      <c r="L73" s="13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</row>
    <row r="74" spans="1:17" ht="18" customHeight="1">
      <c r="A74" s="71" t="s">
        <v>73</v>
      </c>
      <c r="B74" s="72" t="s">
        <v>74</v>
      </c>
      <c r="C74" s="73"/>
      <c r="D74" s="73"/>
      <c r="E74" s="73"/>
      <c r="F74" s="74"/>
      <c r="G74" s="74"/>
      <c r="H74" s="74"/>
      <c r="I74" s="75"/>
      <c r="J74" s="11"/>
      <c r="K74" s="62"/>
      <c r="L74" s="62"/>
      <c r="M74" s="62"/>
      <c r="N74" s="62"/>
      <c r="O74" s="62"/>
      <c r="P74" s="62"/>
      <c r="Q74" s="62"/>
    </row>
    <row r="75" spans="1:30" ht="87" customHeight="1">
      <c r="A75" s="37">
        <v>1</v>
      </c>
      <c r="B75" s="21" t="s">
        <v>75</v>
      </c>
      <c r="C75" s="25">
        <v>140</v>
      </c>
      <c r="D75" s="22" t="s">
        <v>14</v>
      </c>
      <c r="E75" s="22">
        <v>45</v>
      </c>
      <c r="F75" s="23">
        <f>E75*C75</f>
        <v>6300</v>
      </c>
      <c r="G75" s="22">
        <v>30</v>
      </c>
      <c r="H75" s="23">
        <f>G75*C75</f>
        <v>4200</v>
      </c>
      <c r="I75" s="26" t="s">
        <v>76</v>
      </c>
      <c r="J75" s="13"/>
      <c r="K75" s="13">
        <f>50552*0.17</f>
        <v>8593.84</v>
      </c>
      <c r="L75" s="13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</row>
    <row r="76" spans="1:30" ht="33" customHeight="1">
      <c r="A76" s="110">
        <v>2</v>
      </c>
      <c r="B76" s="117" t="s">
        <v>77</v>
      </c>
      <c r="C76" s="108">
        <v>1</v>
      </c>
      <c r="D76" s="106" t="s">
        <v>30</v>
      </c>
      <c r="E76" s="106">
        <v>300</v>
      </c>
      <c r="F76" s="107">
        <f>E76*C76</f>
        <v>300</v>
      </c>
      <c r="G76" s="106">
        <v>400</v>
      </c>
      <c r="H76" s="107">
        <f>G76*C76</f>
        <v>400</v>
      </c>
      <c r="I76" s="109" t="s">
        <v>78</v>
      </c>
      <c r="K76" s="105"/>
      <c r="L76" s="105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</row>
    <row r="77" spans="1:12" s="68" customFormat="1" ht="17.25" customHeight="1">
      <c r="A77" s="64"/>
      <c r="B77" s="70" t="s">
        <v>79</v>
      </c>
      <c r="C77" s="134" t="s">
        <v>80</v>
      </c>
      <c r="D77" s="135"/>
      <c r="E77" s="136"/>
      <c r="F77" s="66">
        <f>SUM(F7:F76)</f>
        <v>26020.799999999996</v>
      </c>
      <c r="G77" s="64" t="s">
        <v>8</v>
      </c>
      <c r="H77" s="66">
        <f>SUM(H7:H76)</f>
        <v>24530.787999999997</v>
      </c>
      <c r="I77" s="65" t="s">
        <v>79</v>
      </c>
      <c r="J77" s="67"/>
      <c r="K77" s="67"/>
      <c r="L77" s="67"/>
    </row>
    <row r="78" spans="1:30" s="62" customFormat="1" ht="18" customHeight="1">
      <c r="A78" s="55" t="s">
        <v>81</v>
      </c>
      <c r="B78" s="59" t="s">
        <v>82</v>
      </c>
      <c r="C78" s="137" t="s">
        <v>83</v>
      </c>
      <c r="D78" s="138"/>
      <c r="E78" s="139"/>
      <c r="F78" s="140">
        <f>(H77+F77)*0.08+705</f>
        <v>4749.127039999999</v>
      </c>
      <c r="G78" s="141"/>
      <c r="H78" s="142"/>
      <c r="I78" s="60" t="s">
        <v>84</v>
      </c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</row>
    <row r="79" spans="1:256" s="62" customFormat="1" ht="18" customHeight="1">
      <c r="A79" s="55" t="s">
        <v>85</v>
      </c>
      <c r="B79" s="59" t="s">
        <v>86</v>
      </c>
      <c r="C79" s="137" t="s">
        <v>87</v>
      </c>
      <c r="D79" s="138"/>
      <c r="E79" s="139"/>
      <c r="F79" s="140">
        <f>(F77+H77)*0.17</f>
        <v>8593.769959999998</v>
      </c>
      <c r="G79" s="141"/>
      <c r="H79" s="142"/>
      <c r="I79" s="63"/>
      <c r="K79" s="62">
        <f>147*60*0.08</f>
        <v>705.6</v>
      </c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  <c r="EJ79" s="61"/>
      <c r="EK79" s="61"/>
      <c r="EL79" s="61"/>
      <c r="EM79" s="61"/>
      <c r="EN79" s="61"/>
      <c r="EO79" s="61"/>
      <c r="EP79" s="61"/>
      <c r="EQ79" s="61"/>
      <c r="ER79" s="61"/>
      <c r="ES79" s="61"/>
      <c r="ET79" s="61"/>
      <c r="EU79" s="61"/>
      <c r="EV79" s="61"/>
      <c r="EW79" s="61"/>
      <c r="EX79" s="61"/>
      <c r="EY79" s="61"/>
      <c r="EZ79" s="61"/>
      <c r="FA79" s="61"/>
      <c r="FB79" s="61"/>
      <c r="FC79" s="61"/>
      <c r="FD79" s="61"/>
      <c r="FE79" s="61"/>
      <c r="FF79" s="61"/>
      <c r="FG79" s="61"/>
      <c r="FH79" s="61"/>
      <c r="FI79" s="61"/>
      <c r="FJ79" s="61"/>
      <c r="FK79" s="61"/>
      <c r="FL79" s="61"/>
      <c r="FM79" s="61"/>
      <c r="FN79" s="61"/>
      <c r="FO79" s="61"/>
      <c r="FP79" s="61"/>
      <c r="FQ79" s="61"/>
      <c r="FR79" s="61"/>
      <c r="FS79" s="61"/>
      <c r="FT79" s="61"/>
      <c r="FU79" s="61"/>
      <c r="FV79" s="61"/>
      <c r="FW79" s="61"/>
      <c r="FX79" s="61"/>
      <c r="FY79" s="61"/>
      <c r="FZ79" s="61"/>
      <c r="GA79" s="61"/>
      <c r="GB79" s="61"/>
      <c r="GC79" s="61"/>
      <c r="GD79" s="61"/>
      <c r="GE79" s="61"/>
      <c r="GF79" s="61"/>
      <c r="GG79" s="61"/>
      <c r="GH79" s="61"/>
      <c r="GI79" s="61"/>
      <c r="GJ79" s="61"/>
      <c r="GK79" s="61"/>
      <c r="GL79" s="61"/>
      <c r="GM79" s="61"/>
      <c r="GN79" s="61"/>
      <c r="GO79" s="61"/>
      <c r="GP79" s="61"/>
      <c r="GQ79" s="61"/>
      <c r="GR79" s="61"/>
      <c r="GS79" s="61"/>
      <c r="GT79" s="61"/>
      <c r="GU79" s="61"/>
      <c r="GV79" s="61"/>
      <c r="GW79" s="61"/>
      <c r="GX79" s="61"/>
      <c r="GY79" s="61"/>
      <c r="GZ79" s="61"/>
      <c r="HA79" s="61"/>
      <c r="HB79" s="61"/>
      <c r="HC79" s="61"/>
      <c r="HD79" s="61"/>
      <c r="HE79" s="61"/>
      <c r="HF79" s="61"/>
      <c r="HG79" s="61"/>
      <c r="HH79" s="61"/>
      <c r="HI79" s="61"/>
      <c r="HJ79" s="61"/>
      <c r="HK79" s="61"/>
      <c r="HL79" s="61"/>
      <c r="HM79" s="61"/>
      <c r="HN79" s="61"/>
      <c r="HO79" s="61"/>
      <c r="HP79" s="61"/>
      <c r="HQ79" s="61"/>
      <c r="HR79" s="61"/>
      <c r="HS79" s="61"/>
      <c r="HT79" s="61"/>
      <c r="HU79" s="61"/>
      <c r="HV79" s="61"/>
      <c r="HW79" s="61"/>
      <c r="HX79" s="61"/>
      <c r="HY79" s="61"/>
      <c r="HZ79" s="61"/>
      <c r="IA79" s="61"/>
      <c r="IB79" s="61"/>
      <c r="IC79" s="61"/>
      <c r="ID79" s="61"/>
      <c r="IE79" s="61"/>
      <c r="IF79" s="61"/>
      <c r="IG79" s="61"/>
      <c r="IH79" s="61"/>
      <c r="II79" s="61"/>
      <c r="IJ79" s="61"/>
      <c r="IK79" s="61"/>
      <c r="IL79" s="61"/>
      <c r="IM79" s="61"/>
      <c r="IN79" s="61"/>
      <c r="IO79" s="61"/>
      <c r="IP79" s="61"/>
      <c r="IQ79" s="61"/>
      <c r="IR79" s="61"/>
      <c r="IS79" s="61"/>
      <c r="IT79" s="61"/>
      <c r="IU79" s="61"/>
      <c r="IV79" s="61"/>
    </row>
    <row r="80" spans="1:30" s="61" customFormat="1" ht="18" customHeight="1">
      <c r="A80" s="55"/>
      <c r="B80" s="88"/>
      <c r="C80" s="87"/>
      <c r="D80" s="87"/>
      <c r="E80" s="87"/>
      <c r="F80" s="86"/>
      <c r="G80" s="86"/>
      <c r="H80" s="86"/>
      <c r="I80" s="89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</row>
    <row r="81" spans="1:30" s="10" customFormat="1" ht="18" customHeight="1">
      <c r="A81" s="38" t="s">
        <v>88</v>
      </c>
      <c r="B81" s="39" t="s">
        <v>89</v>
      </c>
      <c r="C81" s="40"/>
      <c r="D81" s="40"/>
      <c r="E81" s="40"/>
      <c r="F81" s="40"/>
      <c r="G81" s="40"/>
      <c r="H81" s="40"/>
      <c r="I81" s="41"/>
      <c r="J81" s="11"/>
      <c r="K81" s="11"/>
      <c r="L81" s="11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spans="1:30" s="10" customFormat="1" ht="26.25" customHeight="1">
      <c r="A82" s="28">
        <v>1</v>
      </c>
      <c r="B82" s="27" t="s">
        <v>90</v>
      </c>
      <c r="C82" s="28">
        <v>1</v>
      </c>
      <c r="D82" s="28" t="s">
        <v>30</v>
      </c>
      <c r="E82" s="28">
        <v>0</v>
      </c>
      <c r="F82" s="22">
        <f>E82*C82</f>
        <v>0</v>
      </c>
      <c r="G82" s="28">
        <v>900</v>
      </c>
      <c r="H82" s="22">
        <f>G82</f>
        <v>900</v>
      </c>
      <c r="I82" s="58" t="s">
        <v>91</v>
      </c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</row>
    <row r="83" spans="1:30" s="10" customFormat="1" ht="24.75" customHeight="1">
      <c r="A83" s="28">
        <v>2</v>
      </c>
      <c r="B83" s="27" t="s">
        <v>92</v>
      </c>
      <c r="C83" s="28">
        <v>1</v>
      </c>
      <c r="D83" s="28" t="s">
        <v>30</v>
      </c>
      <c r="E83" s="28">
        <v>0</v>
      </c>
      <c r="F83" s="22">
        <f>E83*C83</f>
        <v>0</v>
      </c>
      <c r="G83" s="28">
        <v>1100</v>
      </c>
      <c r="H83" s="22">
        <f>G83</f>
        <v>1100</v>
      </c>
      <c r="I83" s="36" t="s">
        <v>93</v>
      </c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</row>
    <row r="84" spans="1:30" s="104" customFormat="1" ht="24" customHeight="1">
      <c r="A84" s="114">
        <v>3</v>
      </c>
      <c r="B84" s="111" t="s">
        <v>94</v>
      </c>
      <c r="C84" s="114">
        <v>1</v>
      </c>
      <c r="D84" s="114" t="s">
        <v>30</v>
      </c>
      <c r="E84" s="114">
        <v>0</v>
      </c>
      <c r="F84" s="113">
        <v>0</v>
      </c>
      <c r="G84" s="114">
        <v>350</v>
      </c>
      <c r="H84" s="106">
        <f>G84</f>
        <v>350</v>
      </c>
      <c r="I84" s="116" t="s">
        <v>8</v>
      </c>
      <c r="J84" s="115"/>
      <c r="K84" s="112"/>
      <c r="L84" s="112"/>
      <c r="M84" s="112"/>
      <c r="N84" s="112"/>
      <c r="O84" s="112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</row>
    <row r="85" spans="1:256" ht="15.75" customHeight="1">
      <c r="A85" s="76" t="s">
        <v>95</v>
      </c>
      <c r="B85" s="77" t="s">
        <v>96</v>
      </c>
      <c r="C85" s="143" t="s">
        <v>97</v>
      </c>
      <c r="D85" s="144"/>
      <c r="E85" s="145"/>
      <c r="F85" s="146">
        <f>F77+H77+F78+F79+H82+H83+H84</f>
        <v>66244.48499999999</v>
      </c>
      <c r="G85" s="147"/>
      <c r="H85" s="148"/>
      <c r="I85" s="78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/>
      <c r="IT85" s="12"/>
      <c r="IU85" s="12"/>
      <c r="IV85" s="12"/>
    </row>
    <row r="86" spans="1:256" s="11" customFormat="1" ht="14.25">
      <c r="A86" s="42" t="s">
        <v>98</v>
      </c>
      <c r="B86" s="43"/>
      <c r="C86" s="42"/>
      <c r="D86" s="42"/>
      <c r="E86" s="44"/>
      <c r="F86" s="44"/>
      <c r="G86" s="45"/>
      <c r="H86" s="44"/>
      <c r="I86" s="43" t="s">
        <v>99</v>
      </c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  <c r="IS86" s="12"/>
      <c r="IT86" s="12"/>
      <c r="IU86" s="12"/>
      <c r="IV86" s="12"/>
    </row>
    <row r="87" spans="1:256" s="12" customFormat="1" ht="18" customHeight="1">
      <c r="A87" s="46" t="s">
        <v>100</v>
      </c>
      <c r="B87" s="149" t="s">
        <v>101</v>
      </c>
      <c r="C87" s="149"/>
      <c r="D87" s="149"/>
      <c r="E87" s="149"/>
      <c r="F87" s="149"/>
      <c r="G87" s="149"/>
      <c r="H87" s="149"/>
      <c r="I87" s="149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  <c r="IV87" s="5"/>
    </row>
    <row r="88" spans="1:256" s="12" customFormat="1" ht="18" customHeight="1">
      <c r="A88" s="46" t="s">
        <v>100</v>
      </c>
      <c r="B88" s="150" t="s">
        <v>102</v>
      </c>
      <c r="C88" s="150"/>
      <c r="D88" s="150"/>
      <c r="E88" s="150"/>
      <c r="F88" s="150"/>
      <c r="G88" s="150"/>
      <c r="H88" s="150"/>
      <c r="I88" s="150"/>
      <c r="J88" s="2"/>
      <c r="K88" s="2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  <c r="IV88" s="5"/>
    </row>
    <row r="89" spans="1:256" s="12" customFormat="1" ht="18" customHeight="1">
      <c r="A89" s="46" t="s">
        <v>100</v>
      </c>
      <c r="B89" s="150" t="s">
        <v>103</v>
      </c>
      <c r="C89" s="150"/>
      <c r="D89" s="150"/>
      <c r="E89" s="150"/>
      <c r="F89" s="150"/>
      <c r="G89" s="150"/>
      <c r="H89" s="150"/>
      <c r="I89" s="150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</row>
    <row r="90" spans="1:256" s="12" customFormat="1" ht="18" customHeight="1">
      <c r="A90" s="46" t="s">
        <v>100</v>
      </c>
      <c r="B90" s="150" t="s">
        <v>104</v>
      </c>
      <c r="C90" s="150"/>
      <c r="D90" s="150"/>
      <c r="E90" s="150"/>
      <c r="F90" s="150"/>
      <c r="G90" s="150"/>
      <c r="H90" s="150"/>
      <c r="I90" s="150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</row>
    <row r="91" spans="1:9" ht="14.25">
      <c r="A91" s="47" t="s">
        <v>100</v>
      </c>
      <c r="B91" s="151" t="s">
        <v>105</v>
      </c>
      <c r="C91" s="151"/>
      <c r="D91" s="151"/>
      <c r="E91" s="151"/>
      <c r="F91" s="151"/>
      <c r="G91" s="151"/>
      <c r="H91" s="151"/>
      <c r="I91" s="151"/>
    </row>
    <row r="92" spans="1:9" ht="16.5" customHeight="1">
      <c r="A92" s="47" t="s">
        <v>100</v>
      </c>
      <c r="B92" s="151" t="s">
        <v>106</v>
      </c>
      <c r="C92" s="151"/>
      <c r="D92" s="151"/>
      <c r="E92" s="151"/>
      <c r="F92" s="151"/>
      <c r="G92" s="151"/>
      <c r="H92" s="151"/>
      <c r="I92" s="151"/>
    </row>
    <row r="93" spans="1:9" ht="18.75" customHeight="1">
      <c r="A93" s="47" t="s">
        <v>100</v>
      </c>
      <c r="B93" s="151" t="s">
        <v>107</v>
      </c>
      <c r="C93" s="151"/>
      <c r="D93" s="151"/>
      <c r="E93" s="151"/>
      <c r="F93" s="151"/>
      <c r="G93" s="151"/>
      <c r="H93" s="151"/>
      <c r="I93" s="151"/>
    </row>
    <row r="94" spans="1:9" ht="14.25">
      <c r="A94" s="47" t="s">
        <v>100</v>
      </c>
      <c r="B94" s="151" t="s">
        <v>108</v>
      </c>
      <c r="C94" s="151"/>
      <c r="D94" s="151"/>
      <c r="E94" s="151"/>
      <c r="F94" s="151"/>
      <c r="G94" s="151"/>
      <c r="H94" s="151"/>
      <c r="I94" s="151"/>
    </row>
    <row r="95" spans="1:9" ht="14.25">
      <c r="A95" s="47" t="s">
        <v>100</v>
      </c>
      <c r="B95" s="151" t="s">
        <v>109</v>
      </c>
      <c r="C95" s="151"/>
      <c r="D95" s="151"/>
      <c r="E95" s="151"/>
      <c r="F95" s="151"/>
      <c r="G95" s="151"/>
      <c r="H95" s="151"/>
      <c r="I95" s="151"/>
    </row>
    <row r="96" spans="1:9" ht="18.75" customHeight="1">
      <c r="A96" s="49"/>
      <c r="B96" s="152" t="s">
        <v>110</v>
      </c>
      <c r="C96" s="152"/>
      <c r="D96" s="49"/>
      <c r="E96" s="50"/>
      <c r="F96" s="50"/>
      <c r="G96" s="51"/>
      <c r="H96" s="50"/>
      <c r="I96" s="48" t="s">
        <v>111</v>
      </c>
    </row>
    <row r="97" spans="1:9" ht="18.75" customHeight="1">
      <c r="A97" s="49"/>
      <c r="B97" s="48"/>
      <c r="C97" s="49"/>
      <c r="D97" s="49"/>
      <c r="E97" s="50"/>
      <c r="F97" s="50"/>
      <c r="G97" s="51"/>
      <c r="H97" s="50"/>
      <c r="I97" s="48"/>
    </row>
    <row r="98" spans="2:9" ht="18.75" customHeight="1">
      <c r="B98" s="153" t="s">
        <v>112</v>
      </c>
      <c r="C98" s="153"/>
      <c r="D98" s="153"/>
      <c r="I98" s="2" t="s">
        <v>113</v>
      </c>
    </row>
  </sheetData>
  <mergeCells count="38">
    <mergeCell ref="I5:I6"/>
    <mergeCell ref="B98:D98"/>
    <mergeCell ref="A5:A6"/>
    <mergeCell ref="B5:B6"/>
    <mergeCell ref="C5:C6"/>
    <mergeCell ref="D5:D6"/>
    <mergeCell ref="B93:I93"/>
    <mergeCell ref="B94:I94"/>
    <mergeCell ref="B95:I95"/>
    <mergeCell ref="B96:C96"/>
    <mergeCell ref="B89:I89"/>
    <mergeCell ref="B90:I90"/>
    <mergeCell ref="B91:I91"/>
    <mergeCell ref="B92:I92"/>
    <mergeCell ref="C85:E85"/>
    <mergeCell ref="F85:H85"/>
    <mergeCell ref="B87:I87"/>
    <mergeCell ref="B88:I88"/>
    <mergeCell ref="C78:E78"/>
    <mergeCell ref="F78:H78"/>
    <mergeCell ref="C79:E79"/>
    <mergeCell ref="F79:H79"/>
    <mergeCell ref="A56:B56"/>
    <mergeCell ref="A64:B64"/>
    <mergeCell ref="A71:B71"/>
    <mergeCell ref="C77:E77"/>
    <mergeCell ref="A27:B27"/>
    <mergeCell ref="A35:B35"/>
    <mergeCell ref="A42:B42"/>
    <mergeCell ref="A48:B48"/>
    <mergeCell ref="E5:F5"/>
    <mergeCell ref="G5:H5"/>
    <mergeCell ref="A7:B7"/>
    <mergeCell ref="A18:B18"/>
    <mergeCell ref="A1:I1"/>
    <mergeCell ref="A2:I2"/>
    <mergeCell ref="A3:I3"/>
    <mergeCell ref="A4:I4"/>
  </mergeCells>
  <printOptions/>
  <pageMargins left="0.5506944444444445" right="0" top="0.9048611111111111" bottom="0.9840277777777777" header="0.5118055555555555" footer="0.5118055555555555"/>
  <pageSetup horizontalDpi="600" verticalDpi="600" orientation="portrait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qijiasheng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Lenovo</cp:lastModifiedBy>
  <cp:lastPrinted>2010-07-29T08:52:13Z</cp:lastPrinted>
  <dcterms:created xsi:type="dcterms:W3CDTF">2006-09-24T05:52:42Z</dcterms:created>
  <dcterms:modified xsi:type="dcterms:W3CDTF">2011-11-08T13:44:27Z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