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695" activeTab="0"/>
  </bookViews>
  <sheets>
    <sheet name="方案" sheetId="1" r:id="rId1"/>
  </sheets>
  <definedNames>
    <definedName name="_xlnm.Print_Area" localSheetId="0">'方案'!$K$39:$K$39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<sst xmlns="http://schemas.openxmlformats.org/spreadsheetml/2006/main" count="208" uniqueCount="99">
  <si>
    <t>北京齐家盛装饰南昌分公司工程报价单</t>
  </si>
  <si>
    <t>京城唯一透明化报价，核算成本才是硬道理</t>
  </si>
  <si>
    <t>业主： 电话：  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</si>
  <si>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</si>
  <si>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</si>
  <si>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</si>
  <si>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</si>
  <si>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</si>
  <si>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</si>
  <si>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</si>
  <si>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</si>
  <si>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</si>
  <si>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一、客餐厅及走道</t>
  </si>
  <si>
    <t>墙面批灰</t>
  </si>
  <si>
    <t>㎡</t>
  </si>
  <si>
    <t>墙面膏灰批荡找平。</t>
  </si>
  <si>
    <t>顶面刷漆</t>
  </si>
  <si>
    <t>批刮多乐士腻子二至三遍，打磨平整。刷底漆一遍，多乐士家丽安净味面漆二遍。(不含特殊处理)</t>
  </si>
  <si>
    <t>墙面刷漆</t>
  </si>
  <si>
    <t>铺地砖</t>
  </si>
  <si>
    <t>海螺牌32.5硅酸盐水泥、中砂水泥沙浆铺贴。
 规格≥250mm≤800mm　不含找平、拉毛、及地面处理
(主材、勾缝剂业主自购，贴砖厚度不超过30mm)</t>
  </si>
  <si>
    <t>贴踢脚线</t>
  </si>
  <si>
    <t>m</t>
  </si>
  <si>
    <t>海螺牌32.5硅酸盐水泥、中砂水泥沙浆铺贴。
不含找平、拉毛、及地面处理
(主材、勾缝剂业主自购)</t>
  </si>
  <si>
    <t>二、主卧及衣帽间</t>
  </si>
  <si>
    <t>三、次卧一</t>
  </si>
  <si>
    <t>四、次卧二</t>
  </si>
  <si>
    <t>五、次卧三</t>
  </si>
  <si>
    <t>六、储蔵间</t>
  </si>
  <si>
    <t>七、厨房及生活阳台</t>
  </si>
  <si>
    <t xml:space="preserve">海螺牌32.5硅酸盐水泥、中砂水泥沙浆铺贴。
规格≥200mm*200mm。不含找平、拉毛、及墙面处理。
(主材、勾缝剂业主自购，贴砖厚度不超过30mm) </t>
  </si>
  <si>
    <t>贴墙砖</t>
  </si>
  <si>
    <t>包立管</t>
  </si>
  <si>
    <t>根</t>
  </si>
  <si>
    <t>红砖或轻体砖包管,海螺牌32.5水泥沙浆抹灰（不含表层装饰）</t>
  </si>
  <si>
    <t>八、公卫</t>
  </si>
  <si>
    <t>墙地面做防水</t>
  </si>
  <si>
    <t>雷邦士防水涂料。返墙300mm(衣柜背面墙1.8米高）</t>
  </si>
  <si>
    <t>地面回填</t>
  </si>
  <si>
    <t>地面回填，水泥砂浆找平。</t>
  </si>
  <si>
    <t>九、主卫</t>
  </si>
  <si>
    <t>十、休闲阳台</t>
  </si>
  <si>
    <t>墙顶面刷漆</t>
  </si>
  <si>
    <t>十一、</t>
  </si>
  <si>
    <t>砌墙与拆墙</t>
  </si>
  <si>
    <t>拆隔墙</t>
  </si>
  <si>
    <t>拆除非承重墙。不包括修复与饰面</t>
  </si>
  <si>
    <t>红砖砌墙</t>
  </si>
  <si>
    <r>
      <t>红砖砌墙（</t>
    </r>
    <r>
      <rPr>
        <sz val="9"/>
        <rFont val="Arial"/>
        <family val="2"/>
      </rPr>
      <t>12</t>
    </r>
    <r>
      <rPr>
        <sz val="9"/>
        <rFont val="宋体"/>
        <family val="0"/>
      </rPr>
      <t>墙），水泥沙桨抹平</t>
    </r>
    <r>
      <rPr>
        <sz val="9"/>
        <rFont val="Arial"/>
        <family val="2"/>
      </rPr>
      <t>(</t>
    </r>
    <r>
      <rPr>
        <sz val="9"/>
        <rFont val="宋体"/>
        <family val="0"/>
      </rPr>
      <t>面积≥</t>
    </r>
    <r>
      <rPr>
        <sz val="9"/>
        <rFont val="Arial"/>
        <family val="2"/>
      </rPr>
      <t>2m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)</t>
    </r>
  </si>
  <si>
    <t>十一</t>
  </si>
  <si>
    <t>水电改造</t>
  </si>
  <si>
    <t>建筑面积</t>
  </si>
  <si>
    <t>进口皮尔萨PP-R水管系列，包括所有管件材料、打槽、封槽、铺设、安装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</si>
  <si>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一厨卫下两水改造</t>
  </si>
  <si>
    <t>项</t>
  </si>
  <si>
    <t>港丰PVC排水管，接头、配件、安装。水龙头、三角阀、软管等墙外部件由业主自购。</t>
  </si>
  <si>
    <t>成本核算</t>
  </si>
  <si>
    <t>材料</t>
  </si>
  <si>
    <t>十二</t>
  </si>
  <si>
    <t>管理费</t>
  </si>
  <si>
    <t>总价*8%</t>
  </si>
  <si>
    <t>190.24*60*0.08=913（墙、地砖管理费）</t>
  </si>
  <si>
    <t>十三</t>
  </si>
  <si>
    <t>毛利润</t>
  </si>
  <si>
    <t>总价*17%</t>
  </si>
  <si>
    <t>十四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</si>
  <si>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</si>
  <si>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</si>
  <si>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</si>
  <si>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</si>
  <si>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</si>
  <si>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十五</t>
  </si>
  <si>
    <t>水电安装</t>
  </si>
  <si>
    <t>灯具，五金挂件安装</t>
  </si>
  <si>
    <t>开关面板，普通灯具，五金件安装</t>
  </si>
  <si>
    <t>十四、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</si>
  <si>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</si>
  <si>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</si>
  <si>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</si>
  <si>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</si>
  <si>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</si>
  <si>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</si>
  <si>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</si>
  <si>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</si>
  <si>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</si>
  <si>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</si>
  <si>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</si>
  <si>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</si>
  <si>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本报价不含税金和物业押金。</t>
  </si>
  <si>
    <t>本报价所有木质工程都含油漆。</t>
  </si>
  <si>
    <t>本报价所有木质工程都不含五金，墙纸，玻璃，外墙窗户，开空调洞。</t>
  </si>
  <si>
    <t xml:space="preserve">               甲方：</t>
  </si>
  <si>
    <t xml:space="preserve">             乙方：</t>
  </si>
  <si>
    <t xml:space="preserve">          2011年   月  日</t>
  </si>
  <si>
    <t xml:space="preserve">        2011年   月   日</t>
  </si>
  <si>
    <t>鞋柜</t>
  </si>
  <si>
    <t>E1级大芯板板衬底。外贴一级3厘板。背板为一级9厘板，同木质实木线收口。含隔板，不含五金、玻璃。（含饰面油漆，柜内刷油漆另计）。</t>
  </si>
  <si>
    <t>收纳柜</t>
  </si>
  <si>
    <t>工程地址：正荣大湖之都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</si>
</sst>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</numFmts>
  <fonts count="22">
    <font>
      <sz val="12"/>
      <name val="宋体"/>
      <family val="0"/>
    </font>
    <font>
      <sz val="9"/>
      <name val="Arial"/>
      <family val="2"/>
    </font>
    <font>
      <sz val="9"/>
      <name val="宋体"/>
      <family val="0"/>
    </font>
    <font>
      <vertAlign val="superscript"/>
      <sz val="9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b/>
      <sz val="18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b/>
      <sz val="12"/>
      <color indexed="14"/>
      <name val="宋体"/>
      <family val="0"/>
    </font>
    <font>
      <sz val="12"/>
      <color indexed="14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/>
    </xf>
    <xf numFmtId="186" fontId="13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13" fillId="4" borderId="2" xfId="0" applyNumberFormat="1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12" fillId="5" borderId="2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/>
    </xf>
    <xf numFmtId="186" fontId="12" fillId="3" borderId="2" xfId="0" applyNumberFormat="1" applyFont="1" applyFill="1" applyBorder="1" applyAlignment="1">
      <alignment horizontal="left" vertical="center"/>
    </xf>
    <xf numFmtId="0" fontId="12" fillId="3" borderId="8" xfId="0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/>
    </xf>
    <xf numFmtId="0" fontId="0" fillId="2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17" fillId="2" borderId="1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9" fontId="13" fillId="4" borderId="7" xfId="0" applyNumberFormat="1" applyFont="1" applyFill="1" applyBorder="1" applyAlignment="1">
      <alignment horizontal="center" vertical="center"/>
    </xf>
    <xf numFmtId="9" fontId="13" fillId="4" borderId="1" xfId="0" applyNumberFormat="1" applyFont="1" applyFill="1" applyBorder="1" applyAlignment="1">
      <alignment horizontal="center" vertical="center"/>
    </xf>
    <xf numFmtId="9" fontId="13" fillId="4" borderId="3" xfId="0" applyNumberFormat="1" applyFont="1" applyFill="1" applyBorder="1" applyAlignment="1">
      <alignment horizontal="center" vertical="center"/>
    </xf>
    <xf numFmtId="187" fontId="12" fillId="4" borderId="7" xfId="0" applyNumberFormat="1" applyFont="1" applyFill="1" applyBorder="1" applyAlignment="1">
      <alignment horizontal="center" vertical="center"/>
    </xf>
    <xf numFmtId="187" fontId="12" fillId="4" borderId="1" xfId="0" applyNumberFormat="1" applyFont="1" applyFill="1" applyBorder="1" applyAlignment="1">
      <alignment horizontal="center" vertical="center"/>
    </xf>
    <xf numFmtId="187" fontId="12" fillId="4" borderId="3" xfId="0" applyNumberFormat="1" applyFont="1" applyFill="1" applyBorder="1" applyAlignment="1">
      <alignment horizontal="center" vertical="center"/>
    </xf>
    <xf numFmtId="9" fontId="14" fillId="3" borderId="7" xfId="0" applyNumberFormat="1" applyFont="1" applyFill="1" applyBorder="1" applyAlignment="1">
      <alignment horizontal="center" vertical="center"/>
    </xf>
    <xf numFmtId="9" fontId="14" fillId="3" borderId="1" xfId="0" applyNumberFormat="1" applyFont="1" applyFill="1" applyBorder="1" applyAlignment="1">
      <alignment horizontal="center" vertical="center"/>
    </xf>
    <xf numFmtId="9" fontId="14" fillId="3" borderId="3" xfId="0" applyNumberFormat="1" applyFont="1" applyFill="1" applyBorder="1" applyAlignment="1">
      <alignment horizontal="center" vertical="center"/>
    </xf>
    <xf numFmtId="186" fontId="12" fillId="3" borderId="7" xfId="0" applyNumberFormat="1" applyFont="1" applyFill="1" applyBorder="1" applyAlignment="1">
      <alignment horizontal="center" vertical="center"/>
    </xf>
    <xf numFmtId="186" fontId="12" fillId="3" borderId="1" xfId="0" applyNumberFormat="1" applyFont="1" applyFill="1" applyBorder="1" applyAlignment="1">
      <alignment horizontal="center" vertical="center"/>
    </xf>
    <xf numFmtId="186" fontId="12" fillId="3" borderId="3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="130" zoomScaleNormal="130" workbookViewId="0" topLeftCell="A61">
      <selection activeCell="G5" sqref="G5:H5"/>
    </sheetView>
  </sheetViews>
  <sheetFormatPr defaultColWidth="9.00390625" defaultRowHeight="14.25"/>
  <cols>
    <col min="1" max="1" width="4.75390625" style="1" customWidth="1"/>
    <col min="2" max="2" width="14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4.125" style="2" customWidth="1"/>
    <col min="10" max="10" width="12.50390625" style="5" bestFit="1" customWidth="1"/>
    <col min="11" max="11" width="9.25390625" style="5" bestFit="1" customWidth="1"/>
    <col min="12" max="16384" width="9.00390625" style="5" bestFit="1" customWidth="1"/>
  </cols>
  <sheetData>
    <row r="1" spans="1:9" ht="27.75" customHeight="1">
      <c r="A1" s="92" t="s">
        <v>0</v>
      </c>
      <c r="B1" s="93"/>
      <c r="C1" s="93"/>
      <c r="D1" s="93"/>
      <c r="E1" s="93"/>
      <c r="F1" s="93"/>
      <c r="G1" s="93"/>
      <c r="H1" s="93"/>
      <c r="I1" s="94"/>
    </row>
    <row r="2" spans="1:9" ht="18.75" customHeight="1">
      <c r="A2" s="95" t="s">
        <v>1</v>
      </c>
      <c r="B2" s="96"/>
      <c r="C2" s="97"/>
      <c r="D2" s="97"/>
      <c r="E2" s="97"/>
      <c r="F2" s="97"/>
      <c r="G2" s="97"/>
      <c r="H2" s="97"/>
      <c r="I2" s="97"/>
    </row>
    <row r="3" spans="1:9" s="6" customFormat="1" ht="22.5" customHeight="1">
      <c r="A3" s="98" t="s">
        <v>98</v>
      </c>
      <c r="B3" s="99"/>
      <c r="C3" s="99"/>
      <c r="D3" s="99"/>
      <c r="E3" s="99"/>
      <c r="F3" s="99"/>
      <c r="G3" s="99"/>
      <c r="H3" s="99"/>
      <c r="I3" s="100"/>
    </row>
    <row r="4" spans="1:9" s="6" customFormat="1" ht="22.5" customHeight="1">
      <c r="A4" s="101" t="s">
        <v>2</v>
      </c>
      <c r="B4" s="101"/>
      <c r="C4" s="101"/>
      <c r="D4" s="101"/>
      <c r="E4" s="101"/>
      <c r="F4" s="101"/>
      <c r="G4" s="101"/>
      <c r="H4" s="101"/>
      <c r="I4" s="101"/>
    </row>
    <row r="5" spans="1:9" s="7" customFormat="1" ht="19.5" customHeight="1">
      <c r="A5" s="130" t="s">
        <v>3</v>
      </c>
      <c r="B5" s="132" t="s">
        <v>4</v>
      </c>
      <c r="C5" s="132" t="s">
        <v>5</v>
      </c>
      <c r="D5" s="132" t="s">
        <v>6</v>
      </c>
      <c r="E5" s="102" t="s">
        <v>7</v>
      </c>
      <c r="F5" s="103"/>
      <c r="G5" s="102" t="s">
        <v>8</v>
      </c>
      <c r="H5" s="103"/>
      <c r="I5" s="132" t="s">
        <v>9</v>
      </c>
    </row>
    <row r="6" spans="1:9" ht="18.75" customHeight="1">
      <c r="A6" s="131"/>
      <c r="B6" s="133"/>
      <c r="C6" s="133"/>
      <c r="D6" s="133"/>
      <c r="E6" s="17" t="s">
        <v>10</v>
      </c>
      <c r="F6" s="17" t="s">
        <v>11</v>
      </c>
      <c r="G6" s="17" t="s">
        <v>10</v>
      </c>
      <c r="H6" s="17" t="s">
        <v>11</v>
      </c>
      <c r="I6" s="133"/>
    </row>
    <row r="7" spans="1:9" ht="18" customHeight="1">
      <c r="A7" s="104" t="s">
        <v>12</v>
      </c>
      <c r="B7" s="105"/>
      <c r="C7" s="75"/>
      <c r="D7" s="75"/>
      <c r="E7" s="74"/>
      <c r="F7" s="74"/>
      <c r="G7" s="75"/>
      <c r="H7" s="74"/>
      <c r="I7" s="76"/>
    </row>
    <row r="8" spans="1:9" s="9" customFormat="1" ht="26.25" customHeight="1">
      <c r="A8" s="20">
        <v>1</v>
      </c>
      <c r="B8" s="21" t="s">
        <v>13</v>
      </c>
      <c r="C8" s="22">
        <f>45*3.482</f>
        <v>156.69</v>
      </c>
      <c r="D8" s="22" t="s">
        <v>14</v>
      </c>
      <c r="E8" s="22">
        <v>3</v>
      </c>
      <c r="F8" s="23">
        <f>E8*C8</f>
        <v>470.07</v>
      </c>
      <c r="G8" s="22">
        <v>3</v>
      </c>
      <c r="H8" s="23">
        <f>G8*C8</f>
        <v>470.07</v>
      </c>
      <c r="I8" s="51" t="s">
        <v>15</v>
      </c>
    </row>
    <row r="9" spans="1:9" s="9" customFormat="1" ht="26.25" customHeight="1">
      <c r="A9" s="20">
        <v>2</v>
      </c>
      <c r="B9" s="21" t="s">
        <v>16</v>
      </c>
      <c r="C9" s="22">
        <v>58.5</v>
      </c>
      <c r="D9" s="22" t="s">
        <v>14</v>
      </c>
      <c r="E9" s="22">
        <v>9</v>
      </c>
      <c r="F9" s="23">
        <f>E9*C9</f>
        <v>526.5</v>
      </c>
      <c r="G9" s="22">
        <v>12</v>
      </c>
      <c r="H9" s="23">
        <f>G9*C9</f>
        <v>702</v>
      </c>
      <c r="I9" s="51" t="s">
        <v>17</v>
      </c>
    </row>
    <row r="10" spans="1:9" s="8" customFormat="1" ht="24.75" customHeight="1">
      <c r="A10" s="20">
        <v>3</v>
      </c>
      <c r="B10" s="21" t="s">
        <v>18</v>
      </c>
      <c r="C10" s="22">
        <f>45*3.482</f>
        <v>156.69</v>
      </c>
      <c r="D10" s="22" t="s">
        <v>14</v>
      </c>
      <c r="E10" s="22">
        <v>9</v>
      </c>
      <c r="F10" s="23">
        <f>E10*C10</f>
        <v>1410.21</v>
      </c>
      <c r="G10" s="22">
        <v>12</v>
      </c>
      <c r="H10" s="23">
        <f>G10*C10</f>
        <v>1880.28</v>
      </c>
      <c r="I10" s="51" t="s">
        <v>17</v>
      </c>
    </row>
    <row r="11" spans="1:30" s="14" customFormat="1" ht="37.5" customHeight="1">
      <c r="A11" s="20">
        <v>4</v>
      </c>
      <c r="B11" s="21" t="s">
        <v>19</v>
      </c>
      <c r="C11" s="22">
        <v>58.5</v>
      </c>
      <c r="D11" s="22" t="s">
        <v>14</v>
      </c>
      <c r="E11" s="22">
        <v>10</v>
      </c>
      <c r="F11" s="23">
        <f>E11*C11</f>
        <v>585</v>
      </c>
      <c r="G11" s="22">
        <v>25</v>
      </c>
      <c r="H11" s="23">
        <f>G11*C11</f>
        <v>1462.5</v>
      </c>
      <c r="I11" s="26" t="s">
        <v>20</v>
      </c>
      <c r="J11" s="8"/>
      <c r="K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14" customFormat="1" ht="37.5" customHeight="1">
      <c r="A12" s="20">
        <v>5</v>
      </c>
      <c r="B12" s="21" t="s">
        <v>21</v>
      </c>
      <c r="C12" s="22">
        <v>45</v>
      </c>
      <c r="D12" s="22" t="s">
        <v>22</v>
      </c>
      <c r="E12" s="22">
        <v>2</v>
      </c>
      <c r="F12" s="23">
        <f>E12*C12</f>
        <v>90</v>
      </c>
      <c r="G12" s="22">
        <v>8</v>
      </c>
      <c r="H12" s="23">
        <f>G12*C12</f>
        <v>360</v>
      </c>
      <c r="I12" s="26" t="s">
        <v>23</v>
      </c>
      <c r="J12" s="5"/>
      <c r="K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12" ht="18" customHeight="1">
      <c r="A13" s="106" t="s">
        <v>24</v>
      </c>
      <c r="B13" s="107"/>
      <c r="C13" s="18"/>
      <c r="D13" s="18"/>
      <c r="E13" s="16"/>
      <c r="F13" s="16"/>
      <c r="G13" s="18"/>
      <c r="H13" s="16"/>
      <c r="I13" s="19"/>
      <c r="L13" s="14"/>
    </row>
    <row r="14" spans="1:9" s="9" customFormat="1" ht="27.75" customHeight="1">
      <c r="A14" s="20">
        <v>1</v>
      </c>
      <c r="B14" s="21" t="s">
        <v>13</v>
      </c>
      <c r="C14" s="22">
        <f>22.8*2.878</f>
        <v>65.61840000000001</v>
      </c>
      <c r="D14" s="22" t="s">
        <v>14</v>
      </c>
      <c r="E14" s="22">
        <v>3</v>
      </c>
      <c r="F14" s="23">
        <f>E14*C14</f>
        <v>196.85520000000002</v>
      </c>
      <c r="G14" s="22">
        <v>3</v>
      </c>
      <c r="H14" s="23">
        <f>G14*C14</f>
        <v>196.85520000000002</v>
      </c>
      <c r="I14" s="51" t="s">
        <v>15</v>
      </c>
    </row>
    <row r="15" spans="1:9" s="9" customFormat="1" ht="27.75" customHeight="1">
      <c r="A15" s="20">
        <v>2</v>
      </c>
      <c r="B15" s="21" t="s">
        <v>16</v>
      </c>
      <c r="C15" s="22">
        <v>20</v>
      </c>
      <c r="D15" s="22" t="s">
        <v>14</v>
      </c>
      <c r="E15" s="22">
        <v>9</v>
      </c>
      <c r="F15" s="23">
        <f>E15*C15</f>
        <v>180</v>
      </c>
      <c r="G15" s="22">
        <v>12</v>
      </c>
      <c r="H15" s="23">
        <f>G15*C15</f>
        <v>240</v>
      </c>
      <c r="I15" s="51" t="s">
        <v>17</v>
      </c>
    </row>
    <row r="16" spans="1:9" s="8" customFormat="1" ht="26.25" customHeight="1">
      <c r="A16" s="20">
        <v>3</v>
      </c>
      <c r="B16" s="21" t="s">
        <v>18</v>
      </c>
      <c r="C16" s="22">
        <f>22.8*2.878</f>
        <v>65.61840000000001</v>
      </c>
      <c r="D16" s="22" t="s">
        <v>14</v>
      </c>
      <c r="E16" s="22">
        <v>9</v>
      </c>
      <c r="F16" s="23">
        <f>E16*C16</f>
        <v>590.5656000000001</v>
      </c>
      <c r="G16" s="22">
        <v>12</v>
      </c>
      <c r="H16" s="23">
        <f>G16*C16</f>
        <v>787.4208000000001</v>
      </c>
      <c r="I16" s="51" t="s">
        <v>17</v>
      </c>
    </row>
    <row r="17" spans="1:9" ht="18" customHeight="1">
      <c r="A17" s="106" t="s">
        <v>25</v>
      </c>
      <c r="B17" s="107"/>
      <c r="C17" s="18"/>
      <c r="D17" s="18"/>
      <c r="E17" s="16"/>
      <c r="F17" s="16"/>
      <c r="G17" s="18"/>
      <c r="H17" s="16"/>
      <c r="I17" s="19"/>
    </row>
    <row r="18" spans="1:9" s="9" customFormat="1" ht="27.75" customHeight="1">
      <c r="A18" s="20">
        <v>1</v>
      </c>
      <c r="B18" s="21" t="s">
        <v>13</v>
      </c>
      <c r="C18" s="22">
        <f>14.9*2.878</f>
        <v>42.882200000000005</v>
      </c>
      <c r="D18" s="22" t="s">
        <v>14</v>
      </c>
      <c r="E18" s="22">
        <v>3</v>
      </c>
      <c r="F18" s="23">
        <f>E18*C18</f>
        <v>128.6466</v>
      </c>
      <c r="G18" s="22">
        <v>3</v>
      </c>
      <c r="H18" s="23">
        <f>G18*C18</f>
        <v>128.6466</v>
      </c>
      <c r="I18" s="51" t="s">
        <v>15</v>
      </c>
    </row>
    <row r="19" spans="1:9" s="9" customFormat="1" ht="27.75" customHeight="1">
      <c r="A19" s="20">
        <v>2</v>
      </c>
      <c r="B19" s="21" t="s">
        <v>16</v>
      </c>
      <c r="C19" s="22">
        <v>13.5</v>
      </c>
      <c r="D19" s="22" t="s">
        <v>14</v>
      </c>
      <c r="E19" s="22">
        <v>9</v>
      </c>
      <c r="F19" s="23">
        <f>E19*C19</f>
        <v>121.5</v>
      </c>
      <c r="G19" s="22">
        <v>12</v>
      </c>
      <c r="H19" s="23">
        <f>G19*C19</f>
        <v>162</v>
      </c>
      <c r="I19" s="51" t="s">
        <v>17</v>
      </c>
    </row>
    <row r="20" spans="1:9" s="8" customFormat="1" ht="29.25" customHeight="1">
      <c r="A20" s="20">
        <v>3</v>
      </c>
      <c r="B20" s="21" t="s">
        <v>18</v>
      </c>
      <c r="C20" s="22">
        <f>14.9*2.878</f>
        <v>42.882200000000005</v>
      </c>
      <c r="D20" s="22" t="s">
        <v>14</v>
      </c>
      <c r="E20" s="22">
        <v>9</v>
      </c>
      <c r="F20" s="23">
        <f>E20*C20</f>
        <v>385.93980000000005</v>
      </c>
      <c r="G20" s="22">
        <v>12</v>
      </c>
      <c r="H20" s="23">
        <f>G20*C20</f>
        <v>514.5864</v>
      </c>
      <c r="I20" s="51" t="s">
        <v>17</v>
      </c>
    </row>
    <row r="21" spans="1:9" ht="21.75" customHeight="1">
      <c r="A21" s="106" t="s">
        <v>26</v>
      </c>
      <c r="B21" s="107"/>
      <c r="C21" s="29"/>
      <c r="D21" s="29"/>
      <c r="E21" s="30"/>
      <c r="F21" s="30"/>
      <c r="G21" s="31"/>
      <c r="H21" s="30"/>
      <c r="I21" s="32"/>
    </row>
    <row r="22" spans="1:9" s="9" customFormat="1" ht="27.75" customHeight="1">
      <c r="A22" s="20">
        <v>1</v>
      </c>
      <c r="B22" s="21" t="s">
        <v>13</v>
      </c>
      <c r="C22" s="22">
        <f>11.8*2.878</f>
        <v>33.9604</v>
      </c>
      <c r="D22" s="22" t="s">
        <v>14</v>
      </c>
      <c r="E22" s="22">
        <v>3</v>
      </c>
      <c r="F22" s="23">
        <f>E22*C22</f>
        <v>101.8812</v>
      </c>
      <c r="G22" s="22">
        <v>3</v>
      </c>
      <c r="H22" s="23">
        <f>G22*C22</f>
        <v>101.8812</v>
      </c>
      <c r="I22" s="51" t="s">
        <v>15</v>
      </c>
    </row>
    <row r="23" spans="1:9" s="9" customFormat="1" ht="27.75" customHeight="1">
      <c r="A23" s="20">
        <v>2</v>
      </c>
      <c r="B23" s="21" t="s">
        <v>16</v>
      </c>
      <c r="C23" s="22">
        <v>8</v>
      </c>
      <c r="D23" s="22" t="s">
        <v>14</v>
      </c>
      <c r="E23" s="22">
        <v>9</v>
      </c>
      <c r="F23" s="23">
        <f>E23*C23</f>
        <v>72</v>
      </c>
      <c r="G23" s="22">
        <v>12</v>
      </c>
      <c r="H23" s="23">
        <f>G23*C23</f>
        <v>96</v>
      </c>
      <c r="I23" s="51" t="s">
        <v>17</v>
      </c>
    </row>
    <row r="24" spans="1:9" s="8" customFormat="1" ht="29.25" customHeight="1">
      <c r="A24" s="20">
        <v>3</v>
      </c>
      <c r="B24" s="21" t="s">
        <v>18</v>
      </c>
      <c r="C24" s="22">
        <f>11.8*2.878</f>
        <v>33.9604</v>
      </c>
      <c r="D24" s="22" t="s">
        <v>14</v>
      </c>
      <c r="E24" s="22">
        <v>9</v>
      </c>
      <c r="F24" s="23">
        <f>E24*C24</f>
        <v>305.6436</v>
      </c>
      <c r="G24" s="22">
        <v>12</v>
      </c>
      <c r="H24" s="23">
        <f>G24*C24</f>
        <v>407.5248</v>
      </c>
      <c r="I24" s="51" t="s">
        <v>17</v>
      </c>
    </row>
    <row r="25" spans="1:9" ht="21.75" customHeight="1">
      <c r="A25" s="106" t="s">
        <v>27</v>
      </c>
      <c r="B25" s="107"/>
      <c r="C25" s="29"/>
      <c r="D25" s="29"/>
      <c r="E25" s="30"/>
      <c r="F25" s="30"/>
      <c r="G25" s="31"/>
      <c r="H25" s="30"/>
      <c r="I25" s="32"/>
    </row>
    <row r="26" spans="1:9" s="9" customFormat="1" ht="27.75" customHeight="1">
      <c r="A26" s="20">
        <v>1</v>
      </c>
      <c r="B26" s="21" t="s">
        <v>13</v>
      </c>
      <c r="C26" s="22">
        <f>12.8*2.878</f>
        <v>36.8384</v>
      </c>
      <c r="D26" s="22" t="s">
        <v>14</v>
      </c>
      <c r="E26" s="22">
        <v>3</v>
      </c>
      <c r="F26" s="23">
        <f>E26*C26</f>
        <v>110.5152</v>
      </c>
      <c r="G26" s="22">
        <v>3</v>
      </c>
      <c r="H26" s="23">
        <f>G26*C26</f>
        <v>110.5152</v>
      </c>
      <c r="I26" s="51" t="s">
        <v>15</v>
      </c>
    </row>
    <row r="27" spans="1:9" s="9" customFormat="1" ht="27.75" customHeight="1">
      <c r="A27" s="20">
        <v>2</v>
      </c>
      <c r="B27" s="21" t="s">
        <v>16</v>
      </c>
      <c r="C27" s="22">
        <v>7.6</v>
      </c>
      <c r="D27" s="22" t="s">
        <v>14</v>
      </c>
      <c r="E27" s="22">
        <v>9</v>
      </c>
      <c r="F27" s="23">
        <f>E27*C27</f>
        <v>68.39999999999999</v>
      </c>
      <c r="G27" s="22">
        <v>12</v>
      </c>
      <c r="H27" s="23">
        <f>G27*C27</f>
        <v>91.19999999999999</v>
      </c>
      <c r="I27" s="51" t="s">
        <v>17</v>
      </c>
    </row>
    <row r="28" spans="1:9" s="8" customFormat="1" ht="29.25" customHeight="1">
      <c r="A28" s="20">
        <v>3</v>
      </c>
      <c r="B28" s="21" t="s">
        <v>18</v>
      </c>
      <c r="C28" s="22">
        <f>12.8*2.878</f>
        <v>36.8384</v>
      </c>
      <c r="D28" s="22" t="s">
        <v>14</v>
      </c>
      <c r="E28" s="22">
        <v>9</v>
      </c>
      <c r="F28" s="23">
        <f>E28*C28</f>
        <v>331.5456</v>
      </c>
      <c r="G28" s="22">
        <v>12</v>
      </c>
      <c r="H28" s="23">
        <f>G28*C28</f>
        <v>442.0608</v>
      </c>
      <c r="I28" s="51" t="s">
        <v>17</v>
      </c>
    </row>
    <row r="29" spans="1:9" ht="21.75" customHeight="1">
      <c r="A29" s="106" t="s">
        <v>28</v>
      </c>
      <c r="B29" s="107"/>
      <c r="C29" s="29"/>
      <c r="D29" s="29"/>
      <c r="E29" s="30"/>
      <c r="F29" s="30"/>
      <c r="G29" s="31"/>
      <c r="H29" s="30"/>
      <c r="I29" s="32"/>
    </row>
    <row r="30" spans="1:9" s="9" customFormat="1" ht="27.75" customHeight="1">
      <c r="A30" s="20">
        <v>1</v>
      </c>
      <c r="B30" s="21" t="s">
        <v>13</v>
      </c>
      <c r="C30" s="22">
        <f>7.5*2.878</f>
        <v>21.585</v>
      </c>
      <c r="D30" s="22" t="s">
        <v>14</v>
      </c>
      <c r="E30" s="22">
        <v>3</v>
      </c>
      <c r="F30" s="23">
        <f>E30*C30</f>
        <v>64.755</v>
      </c>
      <c r="G30" s="22">
        <v>3</v>
      </c>
      <c r="H30" s="23">
        <f>G30*C30</f>
        <v>64.755</v>
      </c>
      <c r="I30" s="51" t="s">
        <v>15</v>
      </c>
    </row>
    <row r="31" spans="1:9" s="9" customFormat="1" ht="27.75" customHeight="1">
      <c r="A31" s="20">
        <v>2</v>
      </c>
      <c r="B31" s="21" t="s">
        <v>16</v>
      </c>
      <c r="C31" s="22">
        <v>4.6</v>
      </c>
      <c r="D31" s="22" t="s">
        <v>14</v>
      </c>
      <c r="E31" s="22">
        <v>9</v>
      </c>
      <c r="F31" s="23">
        <f>E31*C31</f>
        <v>41.4</v>
      </c>
      <c r="G31" s="22">
        <v>12</v>
      </c>
      <c r="H31" s="23">
        <f>G31*C31</f>
        <v>55.199999999999996</v>
      </c>
      <c r="I31" s="51" t="s">
        <v>17</v>
      </c>
    </row>
    <row r="32" spans="1:9" s="8" customFormat="1" ht="29.25" customHeight="1">
      <c r="A32" s="20">
        <v>3</v>
      </c>
      <c r="B32" s="21" t="s">
        <v>18</v>
      </c>
      <c r="C32" s="22">
        <v>21.585</v>
      </c>
      <c r="D32" s="22" t="s">
        <v>14</v>
      </c>
      <c r="E32" s="22">
        <v>9</v>
      </c>
      <c r="F32" s="23">
        <f>E32*C32</f>
        <v>194.26500000000001</v>
      </c>
      <c r="G32" s="22">
        <v>12</v>
      </c>
      <c r="H32" s="23">
        <f>G32*C32</f>
        <v>259.02</v>
      </c>
      <c r="I32" s="51" t="s">
        <v>17</v>
      </c>
    </row>
    <row r="33" spans="1:9" ht="21.75" customHeight="1">
      <c r="A33" s="106" t="s">
        <v>29</v>
      </c>
      <c r="B33" s="107"/>
      <c r="C33" s="29"/>
      <c r="D33" s="29"/>
      <c r="E33" s="30"/>
      <c r="F33" s="30"/>
      <c r="G33" s="31"/>
      <c r="H33" s="30"/>
      <c r="I33" s="32"/>
    </row>
    <row r="34" spans="1:11" s="9" customFormat="1" ht="39.75" customHeight="1">
      <c r="A34" s="20">
        <v>1</v>
      </c>
      <c r="B34" s="21" t="s">
        <v>19</v>
      </c>
      <c r="C34" s="20">
        <v>14</v>
      </c>
      <c r="D34" s="22" t="s">
        <v>14</v>
      </c>
      <c r="E34" s="22">
        <v>10</v>
      </c>
      <c r="F34" s="23">
        <f>E34*C34</f>
        <v>140</v>
      </c>
      <c r="G34" s="22">
        <v>25</v>
      </c>
      <c r="H34" s="23">
        <f>G34*C34</f>
        <v>350</v>
      </c>
      <c r="I34" s="24" t="s">
        <v>30</v>
      </c>
      <c r="K34" s="5"/>
    </row>
    <row r="35" spans="1:11" s="9" customFormat="1" ht="39.75" customHeight="1">
      <c r="A35" s="20">
        <v>2</v>
      </c>
      <c r="B35" s="21" t="s">
        <v>31</v>
      </c>
      <c r="C35" s="22">
        <f>20.3*1.8</f>
        <v>36.54</v>
      </c>
      <c r="D35" s="22" t="s">
        <v>14</v>
      </c>
      <c r="E35" s="22">
        <v>10</v>
      </c>
      <c r="F35" s="23">
        <f>E35*C35</f>
        <v>365.4</v>
      </c>
      <c r="G35" s="22">
        <v>25</v>
      </c>
      <c r="H35" s="23">
        <f>G35*C35</f>
        <v>913.5</v>
      </c>
      <c r="I35" s="24" t="s">
        <v>30</v>
      </c>
      <c r="K35" s="5"/>
    </row>
    <row r="36" spans="1:9" s="9" customFormat="1" ht="30" customHeight="1">
      <c r="A36" s="20">
        <v>3</v>
      </c>
      <c r="B36" s="21" t="s">
        <v>32</v>
      </c>
      <c r="C36" s="20">
        <v>1</v>
      </c>
      <c r="D36" s="22" t="s">
        <v>33</v>
      </c>
      <c r="E36" s="22">
        <v>85</v>
      </c>
      <c r="F36" s="23">
        <f>E36*C36</f>
        <v>85</v>
      </c>
      <c r="G36" s="22">
        <v>95</v>
      </c>
      <c r="H36" s="23">
        <f>G36*C36</f>
        <v>95</v>
      </c>
      <c r="I36" s="21" t="s">
        <v>34</v>
      </c>
    </row>
    <row r="37" spans="1:30" s="14" customFormat="1" ht="19.5" customHeight="1">
      <c r="A37" s="106" t="s">
        <v>35</v>
      </c>
      <c r="B37" s="107"/>
      <c r="C37" s="16"/>
      <c r="D37" s="16"/>
      <c r="E37" s="18"/>
      <c r="F37" s="16"/>
      <c r="G37" s="18"/>
      <c r="H37" s="16"/>
      <c r="I37" s="19"/>
      <c r="J37" s="8"/>
      <c r="K37" s="8"/>
      <c r="L37" s="8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14" customFormat="1" ht="37.5" customHeight="1">
      <c r="A38" s="52">
        <v>1</v>
      </c>
      <c r="B38" s="21" t="s">
        <v>19</v>
      </c>
      <c r="C38" s="22">
        <v>3.2</v>
      </c>
      <c r="D38" s="22" t="s">
        <v>14</v>
      </c>
      <c r="E38" s="22">
        <v>10</v>
      </c>
      <c r="F38" s="23">
        <f>E38*C38</f>
        <v>32</v>
      </c>
      <c r="G38" s="22">
        <v>25</v>
      </c>
      <c r="H38" s="23">
        <f>G38*C38</f>
        <v>80</v>
      </c>
      <c r="I38" s="26" t="s">
        <v>20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14" customFormat="1" ht="38.25" customHeight="1">
      <c r="A39" s="52">
        <v>2</v>
      </c>
      <c r="B39" s="21" t="s">
        <v>31</v>
      </c>
      <c r="C39" s="20">
        <f>7.3*2.5</f>
        <v>18.25</v>
      </c>
      <c r="D39" s="22" t="s">
        <v>14</v>
      </c>
      <c r="E39" s="22">
        <v>10</v>
      </c>
      <c r="F39" s="23">
        <f>E39*C39</f>
        <v>182.5</v>
      </c>
      <c r="G39" s="22">
        <v>25</v>
      </c>
      <c r="H39" s="23">
        <f>G39*C39</f>
        <v>456.25</v>
      </c>
      <c r="I39" s="24" t="s">
        <v>30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35.25" customHeight="1">
      <c r="A40" s="52">
        <v>3</v>
      </c>
      <c r="B40" s="33" t="s">
        <v>36</v>
      </c>
      <c r="C40" s="20">
        <f>3.2+7.3*1.5</f>
        <v>14.149999999999999</v>
      </c>
      <c r="D40" s="22" t="s">
        <v>14</v>
      </c>
      <c r="E40" s="20">
        <v>25</v>
      </c>
      <c r="F40" s="23">
        <f>E40*C40</f>
        <v>353.74999999999994</v>
      </c>
      <c r="G40" s="20">
        <v>20</v>
      </c>
      <c r="H40" s="23">
        <f>G40*C40</f>
        <v>283</v>
      </c>
      <c r="I40" s="21" t="s">
        <v>37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33" customHeight="1">
      <c r="A41" s="52">
        <v>4</v>
      </c>
      <c r="B41" s="21" t="s">
        <v>38</v>
      </c>
      <c r="C41" s="22">
        <v>3.2</v>
      </c>
      <c r="D41" s="22" t="s">
        <v>14</v>
      </c>
      <c r="E41" s="22">
        <v>45</v>
      </c>
      <c r="F41" s="23">
        <f>E41*C41</f>
        <v>144</v>
      </c>
      <c r="G41" s="22">
        <v>40</v>
      </c>
      <c r="H41" s="23">
        <f>G41*C41</f>
        <v>128</v>
      </c>
      <c r="I41" s="21" t="s">
        <v>39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25.5" customHeight="1">
      <c r="A42" s="52">
        <v>5</v>
      </c>
      <c r="B42" s="21" t="s">
        <v>32</v>
      </c>
      <c r="C42" s="20">
        <v>1</v>
      </c>
      <c r="D42" s="22" t="s">
        <v>33</v>
      </c>
      <c r="E42" s="22">
        <v>85</v>
      </c>
      <c r="F42" s="23">
        <f>E42*C42</f>
        <v>85</v>
      </c>
      <c r="G42" s="22">
        <v>95</v>
      </c>
      <c r="H42" s="23">
        <f>G42*C42</f>
        <v>95</v>
      </c>
      <c r="I42" s="21" t="s">
        <v>34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s="14" customFormat="1" ht="19.5" customHeight="1">
      <c r="A43" s="106" t="s">
        <v>40</v>
      </c>
      <c r="B43" s="107"/>
      <c r="C43" s="16"/>
      <c r="D43" s="16"/>
      <c r="E43" s="18"/>
      <c r="F43" s="16"/>
      <c r="G43" s="18"/>
      <c r="H43" s="16"/>
      <c r="I43" s="19"/>
      <c r="J43" s="8"/>
      <c r="K43" s="8"/>
      <c r="L43" s="8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s="14" customFormat="1" ht="37.5" customHeight="1">
      <c r="A44" s="52">
        <v>1</v>
      </c>
      <c r="B44" s="21" t="s">
        <v>19</v>
      </c>
      <c r="C44" s="22">
        <v>6.2</v>
      </c>
      <c r="D44" s="22" t="s">
        <v>14</v>
      </c>
      <c r="E44" s="22">
        <v>10</v>
      </c>
      <c r="F44" s="23">
        <f>E44*C44</f>
        <v>62</v>
      </c>
      <c r="G44" s="22">
        <v>25</v>
      </c>
      <c r="H44" s="23">
        <f>G44*C44</f>
        <v>155</v>
      </c>
      <c r="I44" s="26" t="s">
        <v>20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s="14" customFormat="1" ht="38.25" customHeight="1">
      <c r="A45" s="52">
        <v>2</v>
      </c>
      <c r="B45" s="21" t="s">
        <v>31</v>
      </c>
      <c r="C45" s="20">
        <f>11.5*2.5</f>
        <v>28.75</v>
      </c>
      <c r="D45" s="22" t="s">
        <v>14</v>
      </c>
      <c r="E45" s="22">
        <v>10</v>
      </c>
      <c r="F45" s="23">
        <f>E45*C45</f>
        <v>287.5</v>
      </c>
      <c r="G45" s="22">
        <v>25</v>
      </c>
      <c r="H45" s="23">
        <f>G45*C45</f>
        <v>718.75</v>
      </c>
      <c r="I45" s="24" t="s">
        <v>30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35.25" customHeight="1">
      <c r="A46" s="52">
        <v>3</v>
      </c>
      <c r="B46" s="33" t="s">
        <v>36</v>
      </c>
      <c r="C46" s="20">
        <f>6.2+11.7*1.5</f>
        <v>23.749999999999996</v>
      </c>
      <c r="D46" s="22" t="s">
        <v>14</v>
      </c>
      <c r="E46" s="20">
        <v>25</v>
      </c>
      <c r="F46" s="23">
        <f>E46*C46</f>
        <v>593.7499999999999</v>
      </c>
      <c r="G46" s="20">
        <v>20</v>
      </c>
      <c r="H46" s="23">
        <f>G46*C46</f>
        <v>474.99999999999994</v>
      </c>
      <c r="I46" s="21" t="s">
        <v>37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33" customHeight="1">
      <c r="A47" s="52">
        <v>4</v>
      </c>
      <c r="B47" s="21" t="s">
        <v>38</v>
      </c>
      <c r="C47" s="22">
        <v>6.2</v>
      </c>
      <c r="D47" s="22" t="s">
        <v>14</v>
      </c>
      <c r="E47" s="22">
        <v>45</v>
      </c>
      <c r="F47" s="23">
        <f>E47*C47</f>
        <v>279</v>
      </c>
      <c r="G47" s="22">
        <v>40</v>
      </c>
      <c r="H47" s="23">
        <f>G47*C47</f>
        <v>248</v>
      </c>
      <c r="I47" s="21" t="s">
        <v>39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25.5" customHeight="1">
      <c r="A48" s="52">
        <v>5</v>
      </c>
      <c r="B48" s="21" t="s">
        <v>32</v>
      </c>
      <c r="C48" s="20">
        <v>1</v>
      </c>
      <c r="D48" s="22" t="s">
        <v>33</v>
      </c>
      <c r="E48" s="22">
        <v>85</v>
      </c>
      <c r="F48" s="23">
        <f>E48*C48</f>
        <v>85</v>
      </c>
      <c r="G48" s="22">
        <v>95</v>
      </c>
      <c r="H48" s="23">
        <f>G48*C48</f>
        <v>95</v>
      </c>
      <c r="I48" s="21" t="s">
        <v>34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9" s="91" customFormat="1" ht="17.25" customHeight="1">
      <c r="A49" s="108" t="s">
        <v>41</v>
      </c>
      <c r="B49" s="109"/>
      <c r="C49" s="87"/>
      <c r="D49" s="87"/>
      <c r="E49" s="88"/>
      <c r="F49" s="88"/>
      <c r="G49" s="89"/>
      <c r="H49" s="88"/>
      <c r="I49" s="90"/>
    </row>
    <row r="50" spans="1:10" s="9" customFormat="1" ht="27.75" customHeight="1">
      <c r="A50" s="20">
        <v>1</v>
      </c>
      <c r="B50" s="21" t="s">
        <v>42</v>
      </c>
      <c r="C50" s="22">
        <v>12.5</v>
      </c>
      <c r="D50" s="22" t="s">
        <v>14</v>
      </c>
      <c r="E50" s="22">
        <v>9</v>
      </c>
      <c r="F50" s="23">
        <f>E50*C50</f>
        <v>112.5</v>
      </c>
      <c r="G50" s="22">
        <v>12</v>
      </c>
      <c r="H50" s="23">
        <f>G50*C50</f>
        <v>150</v>
      </c>
      <c r="I50" s="51" t="s">
        <v>17</v>
      </c>
      <c r="J50" s="9">
        <f>1.721*1+0.531*3.878+8.8</f>
        <v>12.580218</v>
      </c>
    </row>
    <row r="51" spans="1:30" s="14" customFormat="1" ht="37.5" customHeight="1">
      <c r="A51" s="52">
        <v>2</v>
      </c>
      <c r="B51" s="21" t="s">
        <v>19</v>
      </c>
      <c r="C51" s="20">
        <v>24.8</v>
      </c>
      <c r="D51" s="22" t="s">
        <v>14</v>
      </c>
      <c r="E51" s="22">
        <v>10</v>
      </c>
      <c r="F51" s="23">
        <f>E51*C51</f>
        <v>248</v>
      </c>
      <c r="G51" s="22">
        <v>25</v>
      </c>
      <c r="H51" s="23">
        <f>G51*C51</f>
        <v>620</v>
      </c>
      <c r="I51" s="26" t="s">
        <v>20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17" ht="18" customHeight="1">
      <c r="A52" s="66" t="s">
        <v>43</v>
      </c>
      <c r="B52" s="67" t="s">
        <v>44</v>
      </c>
      <c r="C52" s="68"/>
      <c r="D52" s="68"/>
      <c r="E52" s="68"/>
      <c r="F52" s="69"/>
      <c r="G52" s="69"/>
      <c r="H52" s="69"/>
      <c r="I52" s="70"/>
      <c r="J52" s="11"/>
      <c r="K52" s="58"/>
      <c r="L52" s="58"/>
      <c r="M52" s="58"/>
      <c r="N52" s="58"/>
      <c r="O52" s="58"/>
      <c r="P52" s="58"/>
      <c r="Q52" s="58"/>
    </row>
    <row r="53" spans="1:10" s="9" customFormat="1" ht="27" customHeight="1">
      <c r="A53" s="34">
        <v>1</v>
      </c>
      <c r="B53" s="21" t="s">
        <v>45</v>
      </c>
      <c r="C53" s="34">
        <v>17.1</v>
      </c>
      <c r="D53" s="34" t="s">
        <v>14</v>
      </c>
      <c r="E53" s="34">
        <v>0</v>
      </c>
      <c r="F53" s="34">
        <f>E53*C53</f>
        <v>0</v>
      </c>
      <c r="G53" s="34">
        <v>50</v>
      </c>
      <c r="H53" s="34">
        <f>G53*C53</f>
        <v>855.0000000000001</v>
      </c>
      <c r="I53" s="26" t="s">
        <v>46</v>
      </c>
      <c r="J53" s="9">
        <f>1.759*2.878+0.208*2.878+0.527*2.878+0.36*2.878+1.5*2.878+0.8*2.878+0.7*2.5*0.457*2.878</f>
        <v>17.134892500000003</v>
      </c>
    </row>
    <row r="54" spans="1:10" s="9" customFormat="1" ht="26.25" customHeight="1">
      <c r="A54" s="34">
        <v>2</v>
      </c>
      <c r="B54" s="21" t="s">
        <v>47</v>
      </c>
      <c r="C54" s="34">
        <v>3.68</v>
      </c>
      <c r="D54" s="34" t="s">
        <v>14</v>
      </c>
      <c r="E54" s="34">
        <v>55</v>
      </c>
      <c r="F54" s="34">
        <f>E54*C54</f>
        <v>202.4</v>
      </c>
      <c r="G54" s="34">
        <v>40</v>
      </c>
      <c r="H54" s="34">
        <f>G54*C54</f>
        <v>147.20000000000002</v>
      </c>
      <c r="I54" s="78" t="s">
        <v>48</v>
      </c>
      <c r="J54" s="9">
        <f>0.969*2.5+0.221*2.5+0.182*2.5+0.1*2.5</f>
        <v>3.6799999999999997</v>
      </c>
    </row>
    <row r="55" spans="1:17" ht="18" customHeight="1">
      <c r="A55" s="66" t="s">
        <v>49</v>
      </c>
      <c r="B55" s="67" t="s">
        <v>50</v>
      </c>
      <c r="C55" s="68"/>
      <c r="D55" s="68"/>
      <c r="E55" s="68"/>
      <c r="F55" s="69"/>
      <c r="G55" s="69"/>
      <c r="H55" s="69"/>
      <c r="I55" s="70"/>
      <c r="J55" s="11"/>
      <c r="K55" s="58"/>
      <c r="L55" s="58"/>
      <c r="M55" s="58"/>
      <c r="N55" s="58"/>
      <c r="O55" s="58"/>
      <c r="P55" s="58"/>
      <c r="Q55" s="58"/>
    </row>
    <row r="56" spans="1:30" ht="69.75" customHeight="1">
      <c r="A56" s="36">
        <v>1</v>
      </c>
      <c r="B56" s="21" t="s">
        <v>51</v>
      </c>
      <c r="C56" s="25">
        <v>175</v>
      </c>
      <c r="D56" s="22" t="s">
        <v>14</v>
      </c>
      <c r="E56" s="22">
        <v>45</v>
      </c>
      <c r="F56" s="23">
        <f>E56*C56</f>
        <v>7875</v>
      </c>
      <c r="G56" s="22">
        <v>30</v>
      </c>
      <c r="H56" s="23">
        <f>G56*C56</f>
        <v>5250</v>
      </c>
      <c r="I56" s="26" t="s">
        <v>52</v>
      </c>
      <c r="J56" s="13"/>
      <c r="K56" s="13"/>
      <c r="L56" s="1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59.25" customHeight="1">
      <c r="A57" s="36">
        <v>2</v>
      </c>
      <c r="B57" s="21" t="s">
        <v>53</v>
      </c>
      <c r="C57" s="25">
        <v>1</v>
      </c>
      <c r="D57" s="22" t="s">
        <v>54</v>
      </c>
      <c r="E57" s="22">
        <v>300</v>
      </c>
      <c r="F57" s="23">
        <f>E57*C57</f>
        <v>300</v>
      </c>
      <c r="G57" s="22">
        <v>480</v>
      </c>
      <c r="H57" s="23">
        <f>G57*C57</f>
        <v>480</v>
      </c>
      <c r="I57" s="26" t="s">
        <v>55</v>
      </c>
      <c r="J57" s="13"/>
      <c r="K57" s="13"/>
      <c r="L57" s="13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12" s="64" customFormat="1" ht="17.25" customHeight="1">
      <c r="A58" s="60"/>
      <c r="B58" s="65" t="s">
        <v>56</v>
      </c>
      <c r="C58" s="110" t="s">
        <v>57</v>
      </c>
      <c r="D58" s="111"/>
      <c r="E58" s="112"/>
      <c r="F58" s="62">
        <f>SUM(F8:F57)</f>
        <v>17408.4928</v>
      </c>
      <c r="G58" s="60" t="s">
        <v>8</v>
      </c>
      <c r="H58" s="62">
        <f>SUM(H8:H57)</f>
        <v>20127.216</v>
      </c>
      <c r="I58" s="61" t="s">
        <v>56</v>
      </c>
      <c r="J58" s="63"/>
      <c r="K58" s="63"/>
      <c r="L58" s="63"/>
    </row>
    <row r="59" spans="1:30" s="58" customFormat="1" ht="17.25" customHeight="1">
      <c r="A59" s="53" t="s">
        <v>58</v>
      </c>
      <c r="B59" s="55" t="s">
        <v>59</v>
      </c>
      <c r="C59" s="113" t="s">
        <v>60</v>
      </c>
      <c r="D59" s="114"/>
      <c r="E59" s="115"/>
      <c r="F59" s="116">
        <f>(H58+F58)*0.08+913</f>
        <v>3915.8567040000003</v>
      </c>
      <c r="G59" s="117"/>
      <c r="H59" s="118"/>
      <c r="I59" s="56" t="s">
        <v>61</v>
      </c>
      <c r="J59" s="57">
        <f>58.5+14+36.54+3.2+18.25+6.2+28.75+24.8</f>
        <v>190.24</v>
      </c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</row>
    <row r="60" spans="1:256" s="58" customFormat="1" ht="15" customHeight="1">
      <c r="A60" s="53" t="s">
        <v>62</v>
      </c>
      <c r="B60" s="55" t="s">
        <v>63</v>
      </c>
      <c r="C60" s="113" t="s">
        <v>64</v>
      </c>
      <c r="D60" s="114"/>
      <c r="E60" s="115"/>
      <c r="F60" s="116">
        <f>(F58+H58)*0.17</f>
        <v>6381.070496</v>
      </c>
      <c r="G60" s="117"/>
      <c r="H60" s="118"/>
      <c r="I60" s="59"/>
      <c r="J60" s="58">
        <f>190.24*60*0.08</f>
        <v>913.1520000000002</v>
      </c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30" s="10" customFormat="1" ht="18" customHeight="1">
      <c r="A61" s="37" t="s">
        <v>65</v>
      </c>
      <c r="B61" s="38" t="s">
        <v>66</v>
      </c>
      <c r="C61" s="39"/>
      <c r="D61" s="39"/>
      <c r="E61" s="39"/>
      <c r="F61" s="39"/>
      <c r="G61" s="39"/>
      <c r="H61" s="39"/>
      <c r="I61" s="40"/>
      <c r="J61" s="11"/>
      <c r="K61" s="11"/>
      <c r="L61" s="1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s="10" customFormat="1" ht="26.25" customHeight="1">
      <c r="A62" s="28">
        <v>1</v>
      </c>
      <c r="B62" s="27" t="s">
        <v>67</v>
      </c>
      <c r="C62" s="28">
        <v>1</v>
      </c>
      <c r="D62" s="28" t="s">
        <v>54</v>
      </c>
      <c r="E62" s="28">
        <v>0</v>
      </c>
      <c r="F62" s="22">
        <f>E62*C62</f>
        <v>0</v>
      </c>
      <c r="G62" s="28">
        <v>600</v>
      </c>
      <c r="H62" s="22">
        <f>G62</f>
        <v>600</v>
      </c>
      <c r="I62" s="54" t="s">
        <v>68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s="10" customFormat="1" ht="24.75" customHeight="1">
      <c r="A63" s="28">
        <v>2</v>
      </c>
      <c r="B63" s="27" t="s">
        <v>69</v>
      </c>
      <c r="C63" s="28">
        <v>1</v>
      </c>
      <c r="D63" s="28" t="s">
        <v>54</v>
      </c>
      <c r="E63" s="28">
        <v>0</v>
      </c>
      <c r="F63" s="22">
        <f>E63*C63</f>
        <v>0</v>
      </c>
      <c r="G63" s="28">
        <v>700</v>
      </c>
      <c r="H63" s="22">
        <f>G63</f>
        <v>700</v>
      </c>
      <c r="I63" s="35" t="s">
        <v>70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s="79" customFormat="1" ht="15.75" customHeight="1">
      <c r="A64" s="86" t="s">
        <v>71</v>
      </c>
      <c r="B64" s="85" t="s">
        <v>72</v>
      </c>
      <c r="C64" s="84"/>
      <c r="D64" s="84"/>
      <c r="E64" s="84"/>
      <c r="F64" s="84"/>
      <c r="G64" s="84"/>
      <c r="H64" s="84"/>
      <c r="I64" s="83"/>
      <c r="J64" s="80"/>
      <c r="K64" s="80"/>
      <c r="L64" s="80"/>
      <c r="M64" s="80"/>
      <c r="N64" s="80"/>
      <c r="O64" s="80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</row>
    <row r="65" spans="1:30" s="79" customFormat="1" ht="28.5" customHeight="1">
      <c r="A65" s="28">
        <v>1</v>
      </c>
      <c r="B65" s="27" t="s">
        <v>73</v>
      </c>
      <c r="C65" s="28">
        <v>1</v>
      </c>
      <c r="D65" s="28" t="s">
        <v>54</v>
      </c>
      <c r="E65" s="28">
        <v>0</v>
      </c>
      <c r="F65" s="28">
        <f>E65*C65</f>
        <v>0</v>
      </c>
      <c r="G65" s="28">
        <v>400</v>
      </c>
      <c r="H65" s="28">
        <f>C65*G65</f>
        <v>400</v>
      </c>
      <c r="I65" s="81" t="s">
        <v>74</v>
      </c>
      <c r="J65" s="80"/>
      <c r="K65" s="80"/>
      <c r="L65" s="80"/>
      <c r="M65" s="80"/>
      <c r="N65" s="80"/>
      <c r="O65" s="80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256" ht="20.25" customHeight="1">
      <c r="A66" s="71" t="s">
        <v>75</v>
      </c>
      <c r="B66" s="72" t="s">
        <v>76</v>
      </c>
      <c r="C66" s="119" t="s">
        <v>77</v>
      </c>
      <c r="D66" s="120"/>
      <c r="E66" s="121"/>
      <c r="F66" s="122">
        <f>H65+H63+H62+F60+F59+H58+F58</f>
        <v>49532.636</v>
      </c>
      <c r="G66" s="123"/>
      <c r="H66" s="124"/>
      <c r="I66" s="73"/>
      <c r="J66" s="5">
        <f>(F58+H58)*0.1</f>
        <v>3753.57088</v>
      </c>
      <c r="L66" s="5">
        <f>36512*0.17</f>
        <v>6207.040000000001</v>
      </c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</row>
    <row r="67" spans="1:256" s="11" customFormat="1" ht="14.25">
      <c r="A67" s="41" t="s">
        <v>78</v>
      </c>
      <c r="B67" s="42"/>
      <c r="C67" s="41"/>
      <c r="D67" s="41"/>
      <c r="E67" s="43"/>
      <c r="F67" s="43"/>
      <c r="G67" s="44"/>
      <c r="H67" s="43"/>
      <c r="I67" s="42" t="s">
        <v>79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256" s="12" customFormat="1" ht="18" customHeight="1">
      <c r="A68" s="45" t="s">
        <v>80</v>
      </c>
      <c r="B68" s="125" t="s">
        <v>81</v>
      </c>
      <c r="C68" s="125"/>
      <c r="D68" s="125"/>
      <c r="E68" s="125"/>
      <c r="F68" s="125"/>
      <c r="G68" s="125"/>
      <c r="H68" s="125"/>
      <c r="I68" s="12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12" customFormat="1" ht="18" customHeight="1">
      <c r="A69" s="45" t="s">
        <v>80</v>
      </c>
      <c r="B69" s="126" t="s">
        <v>82</v>
      </c>
      <c r="C69" s="126"/>
      <c r="D69" s="126"/>
      <c r="E69" s="126"/>
      <c r="F69" s="126"/>
      <c r="G69" s="126"/>
      <c r="H69" s="126"/>
      <c r="I69" s="126"/>
      <c r="J69" s="2">
        <f>F58+H58+F59+J66+H62+H63</f>
        <v>46505.136384</v>
      </c>
      <c r="K69" s="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12" customFormat="1" ht="18" customHeight="1">
      <c r="A70" s="45" t="s">
        <v>80</v>
      </c>
      <c r="B70" s="126" t="s">
        <v>83</v>
      </c>
      <c r="C70" s="126"/>
      <c r="D70" s="126"/>
      <c r="E70" s="126"/>
      <c r="F70" s="126"/>
      <c r="G70" s="126"/>
      <c r="H70" s="126"/>
      <c r="I70" s="12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12" customFormat="1" ht="18" customHeight="1">
      <c r="A71" s="45" t="s">
        <v>80</v>
      </c>
      <c r="B71" s="126" t="s">
        <v>84</v>
      </c>
      <c r="C71" s="126"/>
      <c r="D71" s="126"/>
      <c r="E71" s="126"/>
      <c r="F71" s="126"/>
      <c r="G71" s="126"/>
      <c r="H71" s="126"/>
      <c r="I71" s="12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9" ht="14.25">
      <c r="A72" s="46" t="s">
        <v>80</v>
      </c>
      <c r="B72" s="127" t="s">
        <v>85</v>
      </c>
      <c r="C72" s="127"/>
      <c r="D72" s="127"/>
      <c r="E72" s="127"/>
      <c r="F72" s="127"/>
      <c r="G72" s="127"/>
      <c r="H72" s="127"/>
      <c r="I72" s="127"/>
    </row>
    <row r="73" spans="1:9" ht="16.5" customHeight="1">
      <c r="A73" s="46" t="s">
        <v>80</v>
      </c>
      <c r="B73" s="127" t="s">
        <v>86</v>
      </c>
      <c r="C73" s="127"/>
      <c r="D73" s="127"/>
      <c r="E73" s="127"/>
      <c r="F73" s="127"/>
      <c r="G73" s="127"/>
      <c r="H73" s="127"/>
      <c r="I73" s="127"/>
    </row>
    <row r="74" spans="1:10" ht="18.75" customHeight="1">
      <c r="A74" s="46" t="s">
        <v>80</v>
      </c>
      <c r="B74" s="127" t="s">
        <v>87</v>
      </c>
      <c r="C74" s="127"/>
      <c r="D74" s="127"/>
      <c r="E74" s="127"/>
      <c r="F74" s="127"/>
      <c r="G74" s="127"/>
      <c r="H74" s="127"/>
      <c r="I74" s="127"/>
      <c r="J74" s="77"/>
    </row>
    <row r="75" spans="1:9" ht="18.75" customHeight="1">
      <c r="A75" s="46" t="s">
        <v>80</v>
      </c>
      <c r="B75" s="127" t="s">
        <v>88</v>
      </c>
      <c r="C75" s="127"/>
      <c r="D75" s="127"/>
      <c r="E75" s="127"/>
      <c r="F75" s="127"/>
      <c r="G75" s="127"/>
      <c r="H75" s="127"/>
      <c r="I75" s="127"/>
    </row>
    <row r="76" spans="1:9" ht="14.25">
      <c r="A76" s="46" t="s">
        <v>80</v>
      </c>
      <c r="B76" s="127" t="s">
        <v>89</v>
      </c>
      <c r="C76" s="127"/>
      <c r="D76" s="127"/>
      <c r="E76" s="127"/>
      <c r="F76" s="127"/>
      <c r="G76" s="127"/>
      <c r="H76" s="127"/>
      <c r="I76" s="127"/>
    </row>
    <row r="77" spans="1:9" ht="14.25">
      <c r="A77" s="46" t="s">
        <v>80</v>
      </c>
      <c r="B77" s="127" t="s">
        <v>90</v>
      </c>
      <c r="C77" s="127"/>
      <c r="D77" s="127"/>
      <c r="E77" s="127"/>
      <c r="F77" s="127"/>
      <c r="G77" s="127"/>
      <c r="H77" s="127"/>
      <c r="I77" s="127"/>
    </row>
    <row r="78" spans="1:9" ht="18.75" customHeight="1">
      <c r="A78" s="48"/>
      <c r="B78" s="128" t="s">
        <v>91</v>
      </c>
      <c r="C78" s="128"/>
      <c r="D78" s="48"/>
      <c r="E78" s="49"/>
      <c r="F78" s="49"/>
      <c r="G78" s="50"/>
      <c r="H78" s="49"/>
      <c r="I78" s="47" t="s">
        <v>92</v>
      </c>
    </row>
    <row r="79" spans="1:10" ht="18.75" customHeight="1">
      <c r="A79" s="48"/>
      <c r="B79" s="47"/>
      <c r="C79" s="48"/>
      <c r="D79" s="48"/>
      <c r="E79" s="49"/>
      <c r="F79" s="49"/>
      <c r="G79" s="50"/>
      <c r="H79" s="49"/>
      <c r="I79" s="47"/>
      <c r="J79" s="5">
        <f>13*4.5</f>
        <v>58.5</v>
      </c>
    </row>
    <row r="80" spans="2:9" ht="18.75" customHeight="1">
      <c r="B80" s="129" t="s">
        <v>93</v>
      </c>
      <c r="C80" s="129"/>
      <c r="D80" s="129"/>
      <c r="I80" s="2" t="s">
        <v>94</v>
      </c>
    </row>
    <row r="85" spans="1:30" s="14" customFormat="1" ht="37.5" customHeight="1">
      <c r="A85" s="20">
        <v>1</v>
      </c>
      <c r="B85" s="21" t="s">
        <v>95</v>
      </c>
      <c r="C85" s="22">
        <v>5.04</v>
      </c>
      <c r="D85" s="22" t="s">
        <v>14</v>
      </c>
      <c r="E85" s="22">
        <v>80</v>
      </c>
      <c r="F85" s="23">
        <f>E85*C85</f>
        <v>403.2</v>
      </c>
      <c r="G85" s="22">
        <v>90</v>
      </c>
      <c r="H85" s="23">
        <f>G85*C85</f>
        <v>453.6</v>
      </c>
      <c r="I85" s="26" t="s">
        <v>96</v>
      </c>
      <c r="J85" s="5"/>
      <c r="K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s="14" customFormat="1" ht="37.5" customHeight="1">
      <c r="A86" s="20">
        <v>2</v>
      </c>
      <c r="B86" s="21" t="s">
        <v>95</v>
      </c>
      <c r="C86" s="22">
        <v>5.04</v>
      </c>
      <c r="D86" s="22" t="s">
        <v>14</v>
      </c>
      <c r="E86" s="22">
        <v>80</v>
      </c>
      <c r="F86" s="23">
        <f>E86*C86</f>
        <v>403.2</v>
      </c>
      <c r="G86" s="22">
        <v>90</v>
      </c>
      <c r="H86" s="23">
        <f>G86*C86</f>
        <v>453.6</v>
      </c>
      <c r="I86" s="26" t="s">
        <v>96</v>
      </c>
      <c r="J86" s="5"/>
      <c r="K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s="14" customFormat="1" ht="37.5" customHeight="1">
      <c r="A87" s="20">
        <v>3</v>
      </c>
      <c r="B87" s="21" t="s">
        <v>97</v>
      </c>
      <c r="C87" s="22">
        <v>7.3</v>
      </c>
      <c r="D87" s="22" t="s">
        <v>14</v>
      </c>
      <c r="E87" s="22">
        <v>80</v>
      </c>
      <c r="F87" s="23">
        <f>E87*C87</f>
        <v>584</v>
      </c>
      <c r="G87" s="22">
        <v>90</v>
      </c>
      <c r="H87" s="23">
        <f>G87*C87</f>
        <v>657</v>
      </c>
      <c r="I87" s="26" t="s">
        <v>96</v>
      </c>
      <c r="J87" s="5"/>
      <c r="K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</sheetData>
  <mergeCells count="40">
    <mergeCell ref="I5:I6"/>
    <mergeCell ref="B78:C78"/>
    <mergeCell ref="B80:D80"/>
    <mergeCell ref="A5:A6"/>
    <mergeCell ref="B5:B6"/>
    <mergeCell ref="C5:C6"/>
    <mergeCell ref="D5:D6"/>
    <mergeCell ref="B74:I74"/>
    <mergeCell ref="B75:I75"/>
    <mergeCell ref="B76:I76"/>
    <mergeCell ref="B77:I77"/>
    <mergeCell ref="B70:I70"/>
    <mergeCell ref="B71:I71"/>
    <mergeCell ref="B72:I72"/>
    <mergeCell ref="B73:I73"/>
    <mergeCell ref="C66:E66"/>
    <mergeCell ref="F66:H66"/>
    <mergeCell ref="B68:I68"/>
    <mergeCell ref="B69:I69"/>
    <mergeCell ref="C58:E58"/>
    <mergeCell ref="C59:E59"/>
    <mergeCell ref="F59:H59"/>
    <mergeCell ref="C60:E60"/>
    <mergeCell ref="F60:H60"/>
    <mergeCell ref="A33:B33"/>
    <mergeCell ref="A37:B37"/>
    <mergeCell ref="A43:B43"/>
    <mergeCell ref="A49:B49"/>
    <mergeCell ref="A17:B17"/>
    <mergeCell ref="A21:B21"/>
    <mergeCell ref="A25:B25"/>
    <mergeCell ref="A29:B29"/>
    <mergeCell ref="E5:F5"/>
    <mergeCell ref="G5:H5"/>
    <mergeCell ref="A7:B7"/>
    <mergeCell ref="A13:B13"/>
    <mergeCell ref="A1:I1"/>
    <mergeCell ref="A2:I2"/>
    <mergeCell ref="A3:I3"/>
    <mergeCell ref="A4:I4"/>
  </mergeCells>
  <printOptions horizontalCentered="1" verticalCentered="1"/>
  <pageMargins left="0.3541666666666667" right="0.3541666666666667" top="0.9048611111111111" bottom="0.5902777777777778" header="0.5111111111111111" footer="0.3145833333333333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2011-03-07T02:28:04Z</cp:lastPrinted>
  <dcterms:created xsi:type="dcterms:W3CDTF">2006-09-24T05:52:42Z</dcterms:created>
  <dcterms:modified xsi:type="dcterms:W3CDTF">2011-11-08T11:42:50Z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