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80" activeTab="0"/>
  </bookViews>
  <sheets>
    <sheet name="方案" sheetId="1" r:id="rId1"/>
  </sheets>
  <definedNames>
    <definedName name="_xlnm.Print_Area" localSheetId="0">'方案'!$A$1:$I$118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<sst xmlns="http://schemas.openxmlformats.org/spreadsheetml/2006/main" count="413" uniqueCount="199">
  <si>
    <t>北京齐家盛装饰南昌分公司工程报价单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</si>
  <si>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</si>
  <si>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</si>
  <si>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</si>
  <si>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</si>
  <si>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</si>
  <si>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</si>
  <si>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</si>
  <si>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</si>
  <si>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</si>
  <si>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</si>
  <si>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</si>
  <si>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墙面批灰</t>
  </si>
  <si>
    <t>㎡</t>
  </si>
  <si>
    <t>墙面石膏粉批灰</t>
  </si>
  <si>
    <t>顶面刷漆</t>
  </si>
  <si>
    <t>批刮多乐士腻子二至三遍，打磨平整。刷底漆一遍，多乐士家丽安净味面漆二遍。(不含特殊处理)</t>
  </si>
  <si>
    <t>墙面刷漆</t>
  </si>
  <si>
    <t>铺地砖</t>
  </si>
  <si>
    <t xml:space="preserve">海螺牌32.5硅酸盐水泥、中砂水泥沙浆铺贴。
规格≥200mm*200mm。不含找平、拉毛、及墙面处理。
(主材、勾缝剂业主自购) </t>
  </si>
  <si>
    <t>贴踢脚线</t>
  </si>
  <si>
    <t>m</t>
  </si>
  <si>
    <t>石膏板造型吊顶</t>
  </si>
  <si>
    <t>轻钢龙骨，龙牌石膏板二、三级造型吊顶。</t>
  </si>
  <si>
    <t>顶面菱镜基层处理</t>
  </si>
  <si>
    <t>大芯板打底。</t>
  </si>
  <si>
    <t>顶面木质造型收边</t>
  </si>
  <si>
    <t>大芯板打底，饰面板刷黑漆。</t>
  </si>
  <si>
    <t>包垭口</t>
  </si>
  <si>
    <t>芸林E1级大芯板衬底,3厘饰面板饰面,背板为一级9厘板，同木质实木线条收边,刷多乐士黑漆,底漆三遍,面漆二遍.（面积＞1m2）按展开面积计算,含饰面油漆。</t>
  </si>
  <si>
    <t>鞋柜</t>
  </si>
  <si>
    <t>芸林E1级大芯板衬底,3厘饰面板饰面,背板为一级9厘板，同木质实木线条收边,刷多乐士清漆,底漆三遍,面漆二遍.（面积＞1m2）按展开面积计算,含饰面油漆,（柜内刷油漆另计，10元/㎡。着色漆另计.（不含五金，玻璃。）</t>
  </si>
  <si>
    <t>鞋柜百叶门</t>
  </si>
  <si>
    <t>个</t>
  </si>
  <si>
    <t>定做百叶门。</t>
  </si>
  <si>
    <t>装饰酒柜</t>
  </si>
  <si>
    <t>装饰柜背封水泥板</t>
  </si>
  <si>
    <t>柜背封水泥板、挂网处理。</t>
  </si>
  <si>
    <t>电视柜</t>
  </si>
  <si>
    <t>芸林E1级大芯板衬底,3厘饰面板饰面,背板为一级9厘板，同木质实木线条收边,刷多乐士白漆,底漆三遍,面漆二遍.（不含五金，玻璃，大理石。）</t>
  </si>
  <si>
    <t>电视背景墙</t>
  </si>
  <si>
    <t>项</t>
  </si>
  <si>
    <t>石膏板造型，不含墙纸。</t>
  </si>
  <si>
    <t>沙发背景基层处理</t>
  </si>
  <si>
    <t>大芯板打底，面贴茶镜。（茶镜业主自购）</t>
  </si>
  <si>
    <t>过门石</t>
  </si>
  <si>
    <t>块</t>
  </si>
  <si>
    <t>黑金沙大理石铺贴。</t>
  </si>
  <si>
    <t>拆墙（13墙）</t>
  </si>
  <si>
    <t>人工费，含修补，垃圾装袋。</t>
  </si>
  <si>
    <t>二、主卧及衣帽间</t>
  </si>
  <si>
    <t>地面找平</t>
  </si>
  <si>
    <t>海螺牌32.5硅酸盐水泥、中砂水泥沙浆找平。</t>
  </si>
  <si>
    <t>门口处横梁封平</t>
  </si>
  <si>
    <t>轻钢龙骨，龙牌石膏板吊平顶。</t>
  </si>
  <si>
    <t>无门衣柜</t>
  </si>
  <si>
    <t>芸林E1级大芯板衬底,3厘饰面板饰面,背板为一级9厘板，同木质实木线条收边,刷多乐士清漆,底漆三遍,面漆二遍.（面积＞1m2）按展开面积计算,含饰面油漆,（柜内刷油漆另计，10元/㎡。着色漆另计.（不含五金，玻璃。含抽屉2个，超出按60元/个计算）</t>
  </si>
  <si>
    <t>柜背封石膏板</t>
  </si>
  <si>
    <t>柜背封龙牌石膏板</t>
  </si>
  <si>
    <t>矮柜</t>
  </si>
  <si>
    <t>轻钢龙骨，龙牌石膏板造型吊顶。(含灯槽，宽度不超过600mm,超出价格另计）</t>
  </si>
  <si>
    <t>砌墙（12墙）</t>
  </si>
  <si>
    <t>红砖砌墙，水泥砂浆抹平（衣帽间、主卫、次卫处砌墙）</t>
  </si>
  <si>
    <t>三、次卧</t>
  </si>
  <si>
    <t>吊柜</t>
  </si>
  <si>
    <t>窗台处理</t>
  </si>
  <si>
    <t>四、书房</t>
  </si>
  <si>
    <t>飘窗墙的拆除</t>
  </si>
  <si>
    <t>书柜（2.77*2.2米）</t>
  </si>
  <si>
    <t>轻钢龙骨，龙牌石膏板造型吊顶。</t>
  </si>
  <si>
    <t>五、娱乐室</t>
  </si>
  <si>
    <t>装饰柜</t>
  </si>
  <si>
    <t>六、厨房</t>
  </si>
  <si>
    <t xml:space="preserve">海螺牌32.5硅酸盐水泥、中砂水泥沙浆铺贴。
规格≥200mm*200mm。不含找平、拉毛、及墙面处理。
(主材、勾缝剂业主自购，贴砖厚度不超过30mm) </t>
  </si>
  <si>
    <t>贴墙砖</t>
  </si>
  <si>
    <t>拆墙（24墙）</t>
  </si>
  <si>
    <t>红砖砌墙，水泥砂浆抹平</t>
  </si>
  <si>
    <t>墙砖拆除</t>
  </si>
  <si>
    <t>仅人工费。</t>
  </si>
  <si>
    <t>墙面修补</t>
  </si>
  <si>
    <t>水泥砂浆修补墙面。</t>
  </si>
  <si>
    <t>包立管</t>
  </si>
  <si>
    <t>根</t>
  </si>
  <si>
    <t>红砖或轻体砖包管,海螺牌32.5水泥沙浆抹灰（不含表层装饰）</t>
  </si>
  <si>
    <t>七、主卫生间</t>
  </si>
  <si>
    <t>墙地面做防水</t>
  </si>
  <si>
    <t>雷邦士防水涂料。（返墙300mm淋浴处高度1.8米）</t>
  </si>
  <si>
    <t>马桶位处理</t>
  </si>
  <si>
    <t>七、次卫生间</t>
  </si>
  <si>
    <t>八、客厅阳台</t>
  </si>
  <si>
    <t>储藏柜</t>
  </si>
  <si>
    <t>芸林E1级大芯板衬底,3厘饰面板饰面,背板为一级9厘板，同木质实木线条收边,刷多乐士清漆,底漆三遍,面漆二遍.（面积＞1m2）按展开面积计算,含饰面油漆,（柜内刷油漆价格另计，10元/㎡。着色漆另计.（不含五金，玻璃。）</t>
  </si>
  <si>
    <t>地面做防水</t>
  </si>
  <si>
    <t>地面刷雷邦士防水涂料两遍。</t>
  </si>
  <si>
    <t>十</t>
  </si>
  <si>
    <t>水电改造</t>
  </si>
  <si>
    <t>电路改造</t>
  </si>
  <si>
    <t>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含打槽，粉刷线槽。</t>
  </si>
  <si>
    <t>一厨两卫给水路改造</t>
  </si>
  <si>
    <t>进口皮尔萨PP-R水管系列，包括所有管件材料、打槽、封槽、铺设、安装。港</t>
  </si>
  <si>
    <t>一厨两卫排水路改造</t>
  </si>
  <si>
    <t>港丰PVC排水管，接头、配件、安装。（水龙头、三角阀、软管等墙外部件由业主自购。）</t>
  </si>
  <si>
    <t>成本核算</t>
  </si>
  <si>
    <t>材料</t>
  </si>
  <si>
    <t>十一</t>
  </si>
  <si>
    <t>管理费</t>
  </si>
  <si>
    <t>总价*8%</t>
  </si>
  <si>
    <t>87*60*0.08=417（墙、地砖管理费）</t>
  </si>
  <si>
    <t>十二</t>
  </si>
  <si>
    <t>毛利润</t>
  </si>
  <si>
    <t>总价*17%</t>
  </si>
  <si>
    <t>十三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</si>
  <si>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</si>
  <si>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</si>
  <si>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</si>
  <si>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</si>
  <si>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</si>
  <si>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开关面板，五金件安装费</t>
  </si>
  <si>
    <t>设计费</t>
  </si>
  <si>
    <t>十四、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</si>
  <si>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</si>
  <si>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</si>
  <si>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</si>
  <si>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</si>
  <si>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</si>
  <si>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</si>
  <si>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</si>
  <si>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</si>
  <si>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</si>
  <si>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</si>
  <si>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</si>
  <si>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</si>
  <si>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</si>
  <si>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</si>
  <si>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</si>
  <si>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</si>
  <si>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</si>
  <si>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</si>
  <si>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</si>
  <si>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</si>
  <si>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r>
      <t>60</t>
    </r>
    <r>
      <rPr>
        <sz val="10"/>
        <color indexed="8"/>
        <rFont val="宋体"/>
        <family val="0"/>
      </rPr>
      <t>个开关、插座。（TCL开关面板）</t>
    </r>
  </si>
  <si>
    <t>多层实木地板</t>
  </si>
  <si>
    <t>德品多层实木地板，含安装、辅料(含5%的损耗）</t>
  </si>
  <si>
    <t>阳台地砖</t>
  </si>
  <si>
    <r>
      <t>广东品牌美陶.磁砖（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）墙面砖(含5%的损耗）</t>
    </r>
  </si>
  <si>
    <t>厨房地砖</t>
  </si>
  <si>
    <t>广东品牌美陶.磁砖（300*300）墙面砖(含5%的损耗）</t>
  </si>
  <si>
    <t>增加了损耗</t>
  </si>
  <si>
    <t>厨房墙砖</t>
  </si>
  <si>
    <r>
      <t>广东品牌美陶.磁砖（</t>
    </r>
    <r>
      <rPr>
        <sz val="10"/>
        <color indexed="8"/>
        <rFont val="Times New Roman"/>
        <family val="1"/>
      </rPr>
      <t>300*450</t>
    </r>
    <r>
      <rPr>
        <sz val="10"/>
        <color indexed="8"/>
        <rFont val="宋体"/>
        <family val="0"/>
      </rPr>
      <t>）墙面砖(含5%的损耗）</t>
    </r>
  </si>
  <si>
    <t>卫生间地砖</t>
  </si>
  <si>
    <r>
      <t>广东品牌美陶磁砖（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）墙面砖(含5%的损耗）</t>
    </r>
  </si>
  <si>
    <t>卫生间墙砖</t>
  </si>
  <si>
    <t>厨房橱柜</t>
  </si>
  <si>
    <t>整体橱柜（石英石台面，门板UV板，露水河三聚氰氨板柜体）</t>
  </si>
  <si>
    <t>成品实木复合房门</t>
  </si>
  <si>
    <t>樘</t>
  </si>
  <si>
    <t>成品实木复合房门，含门套，五金件，门锁</t>
  </si>
  <si>
    <t>娱乐房推拉门</t>
  </si>
  <si>
    <t>以实际价格为准</t>
  </si>
  <si>
    <t>卫生间铝合金门</t>
  </si>
  <si>
    <t>成品铝合金边框门</t>
  </si>
  <si>
    <t>厨房铝合金门</t>
  </si>
  <si>
    <t>衣柜移门</t>
  </si>
  <si>
    <t>不锈钢双槽洗菜盆</t>
  </si>
  <si>
    <t>套</t>
  </si>
  <si>
    <t>广东华能不锈钢双槽</t>
  </si>
  <si>
    <t>洗脸盆</t>
  </si>
  <si>
    <r>
      <t>品牌“箭牌”洁具</t>
    </r>
    <r>
      <rPr>
        <sz val="10"/>
        <color indexed="8"/>
        <rFont val="Times New Roman"/>
        <family val="1"/>
      </rPr>
      <t xml:space="preserve"> </t>
    </r>
  </si>
  <si>
    <t>座便器</t>
  </si>
  <si>
    <t>淋浴房</t>
  </si>
  <si>
    <t>混合龙头</t>
  </si>
  <si>
    <r>
      <t>品牌“九牧”洁具</t>
    </r>
    <r>
      <rPr>
        <sz val="10"/>
        <color indexed="8"/>
        <rFont val="Times New Roman"/>
        <family val="1"/>
      </rPr>
      <t xml:space="preserve"> </t>
    </r>
  </si>
  <si>
    <t>三角阀软管洗衣机龙头等</t>
  </si>
  <si>
    <t>九牧洁具</t>
  </si>
  <si>
    <t>五金件</t>
  </si>
  <si>
    <t>浴巾架/毛巾环/纸巾盒等(以实际价格为准)拉手，滑道</t>
  </si>
  <si>
    <t>集成吊顶</t>
  </si>
  <si>
    <t>品牌华久集成吊顶。（不含电器）</t>
  </si>
  <si>
    <t>花洒</t>
  </si>
  <si>
    <t>卫生间玻璃隔断</t>
  </si>
  <si>
    <t>洗衣池</t>
  </si>
  <si>
    <t>含安装、辅料、五金。以实际价格为准</t>
  </si>
  <si>
    <t>客餐厅处墙纸</t>
  </si>
  <si>
    <t>主卧、书房墙纸</t>
  </si>
  <si>
    <t>含安装、辅料。以实际价格为准</t>
  </si>
  <si>
    <t>电视柜大理石</t>
  </si>
  <si>
    <t>黑金沙大理石。</t>
  </si>
  <si>
    <t>储物柜大理石</t>
  </si>
  <si>
    <t>菱镜</t>
  </si>
  <si>
    <t>包安装、辅料</t>
  </si>
  <si>
    <t>茶镜</t>
  </si>
  <si>
    <t>封阳台</t>
  </si>
  <si>
    <t>物业配套铝合金封阳台，以实际价格为准</t>
  </si>
  <si>
    <t>合计</t>
  </si>
  <si>
    <t xml:space="preserve">        2012年3 月   日</t>
  </si>
  <si>
    <t xml:space="preserve">          2012年3 月   日</t>
  </si>
  <si>
    <t>业主： 孟小姐  电话：138xxxxxxx       邮箱：</t>
  </si>
  <si>
    <t>工程地址：幸福时光2x-x-xx室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</si>
</sst>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  <numFmt numFmtId="188" formatCode="0.0_ "/>
  </numFmts>
  <fonts count="25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  <font>
      <b/>
      <sz val="18"/>
      <color indexed="63"/>
      <name val="宋体"/>
      <family val="0"/>
    </font>
    <font>
      <b/>
      <sz val="14"/>
      <color indexed="63"/>
      <name val="宋体"/>
      <family val="0"/>
    </font>
    <font>
      <sz val="12"/>
      <color indexed="18"/>
      <name val="宋体"/>
      <family val="0"/>
    </font>
    <font>
      <sz val="9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186" fontId="12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2" fillId="4" borderId="2" xfId="0" applyNumberFormat="1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1" fillId="5" borderId="2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186" fontId="11" fillId="3" borderId="2" xfId="0" applyNumberFormat="1" applyFont="1" applyFill="1" applyBorder="1" applyAlignment="1">
      <alignment horizontal="left" vertical="center"/>
    </xf>
    <xf numFmtId="0" fontId="11" fillId="3" borderId="8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187" fontId="11" fillId="4" borderId="1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187" fontId="12" fillId="4" borderId="3" xfId="0" applyNumberFormat="1" applyFont="1" applyFill="1" applyBorder="1" applyAlignment="1">
      <alignment horizontal="left" vertical="center"/>
    </xf>
    <xf numFmtId="0" fontId="11" fillId="3" borderId="7" xfId="0" applyFon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2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23" fillId="7" borderId="0" xfId="0" applyFont="1" applyFill="1" applyAlignment="1">
      <alignment vertical="center"/>
    </xf>
    <xf numFmtId="0" fontId="2" fillId="7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88" fontId="10" fillId="6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10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187" fontId="12" fillId="4" borderId="2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2" fillId="7" borderId="2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9" fontId="12" fillId="4" borderId="7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9" fontId="13" fillId="3" borderId="7" xfId="0" applyNumberFormat="1" applyFont="1" applyFill="1" applyBorder="1" applyAlignment="1">
      <alignment horizontal="center" vertical="center"/>
    </xf>
    <xf numFmtId="9" fontId="13" fillId="3" borderId="1" xfId="0" applyNumberFormat="1" applyFont="1" applyFill="1" applyBorder="1" applyAlignment="1">
      <alignment horizontal="center" vertical="center"/>
    </xf>
    <xf numFmtId="9" fontId="13" fillId="3" borderId="3" xfId="0" applyNumberFormat="1" applyFont="1" applyFill="1" applyBorder="1" applyAlignment="1">
      <alignment horizontal="center" vertical="center"/>
    </xf>
    <xf numFmtId="186" fontId="11" fillId="3" borderId="7" xfId="0" applyNumberFormat="1" applyFont="1" applyFill="1" applyBorder="1" applyAlignment="1">
      <alignment horizontal="center" vertical="center"/>
    </xf>
    <xf numFmtId="186" fontId="11" fillId="3" borderId="1" xfId="0" applyNumberFormat="1" applyFont="1" applyFill="1" applyBorder="1" applyAlignment="1">
      <alignment horizontal="center" vertical="center"/>
    </xf>
    <xf numFmtId="186" fontId="11" fillId="3" borderId="3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9" fontId="12" fillId="4" borderId="3" xfId="0" applyNumberFormat="1" applyFont="1" applyFill="1" applyBorder="1" applyAlignment="1">
      <alignment horizontal="center" vertical="center"/>
    </xf>
    <xf numFmtId="187" fontId="11" fillId="4" borderId="7" xfId="0" applyNumberFormat="1" applyFont="1" applyFill="1" applyBorder="1" applyAlignment="1">
      <alignment horizontal="center" vertical="center"/>
    </xf>
    <xf numFmtId="187" fontId="11" fillId="4" borderId="1" xfId="0" applyNumberFormat="1" applyFont="1" applyFill="1" applyBorder="1" applyAlignment="1">
      <alignment horizontal="center" vertical="center"/>
    </xf>
    <xf numFmtId="187" fontId="11" fillId="4" borderId="3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21" fillId="2" borderId="1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workbookViewId="0" topLeftCell="A92">
      <selection activeCell="A3" sqref="A3:I3"/>
    </sheetView>
  </sheetViews>
  <sheetFormatPr defaultColWidth="9.00390625" defaultRowHeight="14.25"/>
  <cols>
    <col min="1" max="1" width="4.75390625" style="1" customWidth="1"/>
    <col min="2" max="2" width="15.7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6.00390625" style="2" customWidth="1"/>
    <col min="10" max="10" width="9.00390625" style="5" bestFit="1" customWidth="1"/>
    <col min="11" max="11" width="9.375" style="5" bestFit="1" customWidth="1"/>
    <col min="12" max="16384" width="9.00390625" style="5" bestFit="1" customWidth="1"/>
  </cols>
  <sheetData>
    <row r="1" spans="1:9" ht="34.5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6"/>
    </row>
    <row r="2" spans="1:9" ht="34.5" customHeight="1">
      <c r="A2" s="187" t="s">
        <v>1</v>
      </c>
      <c r="B2" s="188"/>
      <c r="C2" s="189"/>
      <c r="D2" s="189"/>
      <c r="E2" s="189"/>
      <c r="F2" s="189"/>
      <c r="G2" s="189"/>
      <c r="H2" s="189"/>
      <c r="I2" s="189"/>
    </row>
    <row r="3" spans="1:9" s="6" customFormat="1" ht="22.5" customHeight="1">
      <c r="A3" s="190" t="s">
        <v>198</v>
      </c>
      <c r="B3" s="191"/>
      <c r="C3" s="191"/>
      <c r="D3" s="191"/>
      <c r="E3" s="191"/>
      <c r="F3" s="191"/>
      <c r="G3" s="191"/>
      <c r="H3" s="191"/>
      <c r="I3" s="192"/>
    </row>
    <row r="4" spans="1:9" s="6" customFormat="1" ht="22.5" customHeight="1">
      <c r="A4" s="193" t="s">
        <v>197</v>
      </c>
      <c r="B4" s="193"/>
      <c r="C4" s="193"/>
      <c r="D4" s="193"/>
      <c r="E4" s="193"/>
      <c r="F4" s="193"/>
      <c r="G4" s="193"/>
      <c r="H4" s="193"/>
      <c r="I4" s="193"/>
    </row>
    <row r="5" spans="1:9" s="7" customFormat="1" ht="19.5" customHeight="1">
      <c r="A5" s="160" t="s">
        <v>2</v>
      </c>
      <c r="B5" s="154" t="s">
        <v>3</v>
      </c>
      <c r="C5" s="154" t="s">
        <v>4</v>
      </c>
      <c r="D5" s="154" t="s">
        <v>5</v>
      </c>
      <c r="E5" s="180" t="s">
        <v>6</v>
      </c>
      <c r="F5" s="181"/>
      <c r="G5" s="180" t="s">
        <v>7</v>
      </c>
      <c r="H5" s="181"/>
      <c r="I5" s="154" t="s">
        <v>8</v>
      </c>
    </row>
    <row r="6" spans="1:9" ht="18.75" customHeight="1">
      <c r="A6" s="161"/>
      <c r="B6" s="155"/>
      <c r="C6" s="155"/>
      <c r="D6" s="155"/>
      <c r="E6" s="17" t="s">
        <v>9</v>
      </c>
      <c r="F6" s="17" t="s">
        <v>10</v>
      </c>
      <c r="G6" s="17" t="s">
        <v>9</v>
      </c>
      <c r="H6" s="17" t="s">
        <v>10</v>
      </c>
      <c r="I6" s="155"/>
    </row>
    <row r="7" spans="1:9" ht="18" customHeight="1">
      <c r="A7" s="182" t="s">
        <v>11</v>
      </c>
      <c r="B7" s="183"/>
      <c r="C7" s="75"/>
      <c r="D7" s="75"/>
      <c r="E7" s="74"/>
      <c r="F7" s="74"/>
      <c r="G7" s="75"/>
      <c r="H7" s="74"/>
      <c r="I7" s="76"/>
    </row>
    <row r="8" spans="1:14" s="9" customFormat="1" ht="20.25" customHeight="1">
      <c r="A8" s="20">
        <v>1</v>
      </c>
      <c r="B8" s="21" t="s">
        <v>12</v>
      </c>
      <c r="C8" s="22">
        <f>27.1*2.8</f>
        <v>75.88</v>
      </c>
      <c r="D8" s="22" t="s">
        <v>13</v>
      </c>
      <c r="E8" s="22">
        <v>3</v>
      </c>
      <c r="F8" s="23">
        <f aca="true" t="shared" si="0" ref="F8:F25">E8*C8</f>
        <v>227.64</v>
      </c>
      <c r="G8" s="22">
        <v>3</v>
      </c>
      <c r="H8" s="23">
        <f aca="true" t="shared" si="1" ref="H8:H25">G8*C8</f>
        <v>227.64</v>
      </c>
      <c r="I8" s="51" t="s">
        <v>14</v>
      </c>
      <c r="K8" s="16"/>
      <c r="L8" s="81"/>
      <c r="M8" s="81"/>
      <c r="N8" s="81"/>
    </row>
    <row r="9" spans="1:9" s="9" customFormat="1" ht="26.25" customHeight="1">
      <c r="A9" s="20">
        <v>2</v>
      </c>
      <c r="B9" s="21" t="s">
        <v>15</v>
      </c>
      <c r="C9" s="22">
        <v>30.9</v>
      </c>
      <c r="D9" s="22" t="s">
        <v>13</v>
      </c>
      <c r="E9" s="22">
        <v>9</v>
      </c>
      <c r="F9" s="23">
        <f t="shared" si="0"/>
        <v>278.09999999999997</v>
      </c>
      <c r="G9" s="22">
        <v>12</v>
      </c>
      <c r="H9" s="23">
        <f t="shared" si="1"/>
        <v>370.79999999999995</v>
      </c>
      <c r="I9" s="51" t="s">
        <v>16</v>
      </c>
    </row>
    <row r="10" spans="1:9" s="8" customFormat="1" ht="24.75" customHeight="1">
      <c r="A10" s="52">
        <v>3</v>
      </c>
      <c r="B10" s="21" t="s">
        <v>17</v>
      </c>
      <c r="C10" s="22">
        <f>27.1*2.8</f>
        <v>75.88</v>
      </c>
      <c r="D10" s="22" t="s">
        <v>13</v>
      </c>
      <c r="E10" s="22">
        <v>9</v>
      </c>
      <c r="F10" s="23">
        <f t="shared" si="0"/>
        <v>682.92</v>
      </c>
      <c r="G10" s="22">
        <v>12</v>
      </c>
      <c r="H10" s="23">
        <f t="shared" si="1"/>
        <v>910.56</v>
      </c>
      <c r="I10" s="51" t="s">
        <v>16</v>
      </c>
    </row>
    <row r="11" spans="1:9" s="64" customFormat="1" ht="39.75" customHeight="1">
      <c r="A11" s="60">
        <v>4</v>
      </c>
      <c r="B11" s="61" t="s">
        <v>18</v>
      </c>
      <c r="C11" s="60">
        <v>30.9</v>
      </c>
      <c r="D11" s="60" t="s">
        <v>13</v>
      </c>
      <c r="E11" s="60">
        <v>20</v>
      </c>
      <c r="F11" s="151">
        <f t="shared" si="0"/>
        <v>618</v>
      </c>
      <c r="G11" s="60">
        <v>25</v>
      </c>
      <c r="H11" s="151">
        <f t="shared" si="1"/>
        <v>772.5</v>
      </c>
      <c r="I11" s="150" t="s">
        <v>19</v>
      </c>
    </row>
    <row r="12" spans="1:9" s="64" customFormat="1" ht="39.75" customHeight="1">
      <c r="A12" s="60">
        <v>5</v>
      </c>
      <c r="B12" s="61" t="s">
        <v>20</v>
      </c>
      <c r="C12" s="60">
        <v>27</v>
      </c>
      <c r="D12" s="60" t="s">
        <v>21</v>
      </c>
      <c r="E12" s="60">
        <v>2</v>
      </c>
      <c r="F12" s="151">
        <f t="shared" si="0"/>
        <v>54</v>
      </c>
      <c r="G12" s="60">
        <v>8</v>
      </c>
      <c r="H12" s="151">
        <f t="shared" si="1"/>
        <v>216</v>
      </c>
      <c r="I12" s="150" t="s">
        <v>19</v>
      </c>
    </row>
    <row r="13" spans="1:30" s="83" customFormat="1" ht="33.75" customHeight="1">
      <c r="A13" s="20">
        <v>6</v>
      </c>
      <c r="B13" s="21" t="s">
        <v>22</v>
      </c>
      <c r="C13" s="22">
        <v>30.9</v>
      </c>
      <c r="D13" s="22" t="s">
        <v>13</v>
      </c>
      <c r="E13" s="22">
        <v>50</v>
      </c>
      <c r="F13" s="23">
        <f t="shared" si="0"/>
        <v>1545</v>
      </c>
      <c r="G13" s="22">
        <v>50</v>
      </c>
      <c r="H13" s="23">
        <f t="shared" si="1"/>
        <v>1545</v>
      </c>
      <c r="I13" s="26" t="s">
        <v>23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83" customFormat="1" ht="27" customHeight="1">
      <c r="A14" s="20">
        <v>7</v>
      </c>
      <c r="B14" s="21" t="s">
        <v>24</v>
      </c>
      <c r="C14" s="22">
        <f>7.8+5</f>
        <v>12.8</v>
      </c>
      <c r="D14" s="22" t="s">
        <v>13</v>
      </c>
      <c r="E14" s="22">
        <v>40</v>
      </c>
      <c r="F14" s="23">
        <f t="shared" si="0"/>
        <v>512</v>
      </c>
      <c r="G14" s="22">
        <v>30</v>
      </c>
      <c r="H14" s="23">
        <f t="shared" si="1"/>
        <v>384</v>
      </c>
      <c r="I14" s="26" t="s">
        <v>25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83" customFormat="1" ht="25.5" customHeight="1">
      <c r="A15" s="20">
        <v>8</v>
      </c>
      <c r="B15" s="21" t="s">
        <v>26</v>
      </c>
      <c r="C15" s="22">
        <v>12</v>
      </c>
      <c r="D15" s="22" t="s">
        <v>21</v>
      </c>
      <c r="E15" s="22">
        <v>26</v>
      </c>
      <c r="F15" s="23">
        <f t="shared" si="0"/>
        <v>312</v>
      </c>
      <c r="G15" s="22">
        <v>45</v>
      </c>
      <c r="H15" s="23">
        <f t="shared" si="1"/>
        <v>540</v>
      </c>
      <c r="I15" s="26" t="s">
        <v>27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9" s="113" customFormat="1" ht="43.5" customHeight="1">
      <c r="A16" s="20">
        <v>9</v>
      </c>
      <c r="B16" s="109" t="s">
        <v>28</v>
      </c>
      <c r="C16" s="111">
        <v>7</v>
      </c>
      <c r="D16" s="22" t="s">
        <v>21</v>
      </c>
      <c r="E16" s="111">
        <v>50</v>
      </c>
      <c r="F16" s="110">
        <f t="shared" si="0"/>
        <v>350</v>
      </c>
      <c r="G16" s="111">
        <v>65</v>
      </c>
      <c r="H16" s="110">
        <f t="shared" si="1"/>
        <v>455</v>
      </c>
      <c r="I16" s="114" t="s">
        <v>29</v>
      </c>
    </row>
    <row r="17" spans="1:9" s="113" customFormat="1" ht="52.5" customHeight="1">
      <c r="A17" s="20">
        <v>10</v>
      </c>
      <c r="B17" s="109" t="s">
        <v>30</v>
      </c>
      <c r="C17" s="111">
        <v>4.6</v>
      </c>
      <c r="D17" s="111" t="s">
        <v>13</v>
      </c>
      <c r="E17" s="111">
        <v>75</v>
      </c>
      <c r="F17" s="110">
        <f t="shared" si="0"/>
        <v>345</v>
      </c>
      <c r="G17" s="111">
        <v>73</v>
      </c>
      <c r="H17" s="110">
        <f t="shared" si="1"/>
        <v>335.79999999999995</v>
      </c>
      <c r="I17" s="114" t="s">
        <v>31</v>
      </c>
    </row>
    <row r="18" spans="1:9" s="113" customFormat="1" ht="30.75" customHeight="1">
      <c r="A18" s="20">
        <v>11</v>
      </c>
      <c r="B18" s="109" t="s">
        <v>32</v>
      </c>
      <c r="C18" s="111">
        <v>3</v>
      </c>
      <c r="D18" s="22" t="s">
        <v>33</v>
      </c>
      <c r="E18" s="111">
        <v>70</v>
      </c>
      <c r="F18" s="110">
        <f t="shared" si="0"/>
        <v>210</v>
      </c>
      <c r="G18" s="111">
        <v>90</v>
      </c>
      <c r="H18" s="110">
        <f t="shared" si="1"/>
        <v>270</v>
      </c>
      <c r="I18" s="114" t="s">
        <v>34</v>
      </c>
    </row>
    <row r="19" spans="1:9" s="113" customFormat="1" ht="57" customHeight="1">
      <c r="A19" s="20">
        <v>12</v>
      </c>
      <c r="B19" s="109" t="s">
        <v>35</v>
      </c>
      <c r="C19" s="111">
        <f>1.3*2.6*3.5</f>
        <v>11.830000000000002</v>
      </c>
      <c r="D19" s="111" t="s">
        <v>13</v>
      </c>
      <c r="E19" s="111">
        <v>80</v>
      </c>
      <c r="F19" s="110">
        <f t="shared" si="0"/>
        <v>946.4000000000001</v>
      </c>
      <c r="G19" s="111">
        <v>90</v>
      </c>
      <c r="H19" s="110">
        <f t="shared" si="1"/>
        <v>1064.7000000000003</v>
      </c>
      <c r="I19" s="114" t="s">
        <v>31</v>
      </c>
    </row>
    <row r="20" spans="1:9" s="139" customFormat="1" ht="40.5" customHeight="1">
      <c r="A20" s="20">
        <v>13</v>
      </c>
      <c r="B20" s="55" t="s">
        <v>36</v>
      </c>
      <c r="C20" s="142">
        <f>1.1*2.4</f>
        <v>2.64</v>
      </c>
      <c r="D20" s="142" t="s">
        <v>13</v>
      </c>
      <c r="E20" s="142">
        <v>35</v>
      </c>
      <c r="F20" s="141">
        <f t="shared" si="0"/>
        <v>92.4</v>
      </c>
      <c r="G20" s="142">
        <v>25</v>
      </c>
      <c r="H20" s="141">
        <f t="shared" si="1"/>
        <v>66</v>
      </c>
      <c r="I20" s="55" t="s">
        <v>37</v>
      </c>
    </row>
    <row r="21" spans="1:9" s="113" customFormat="1" ht="57.75" customHeight="1">
      <c r="A21" s="20">
        <v>14</v>
      </c>
      <c r="B21" s="109" t="s">
        <v>38</v>
      </c>
      <c r="C21" s="111">
        <v>2.6</v>
      </c>
      <c r="D21" s="111" t="s">
        <v>21</v>
      </c>
      <c r="E21" s="111">
        <v>220</v>
      </c>
      <c r="F21" s="110">
        <f t="shared" si="0"/>
        <v>572</v>
      </c>
      <c r="G21" s="111">
        <v>200</v>
      </c>
      <c r="H21" s="110">
        <f t="shared" si="1"/>
        <v>520</v>
      </c>
      <c r="I21" s="114" t="s">
        <v>39</v>
      </c>
    </row>
    <row r="22" spans="1:9" s="113" customFormat="1" ht="30.75" customHeight="1">
      <c r="A22" s="20">
        <v>15</v>
      </c>
      <c r="B22" s="109" t="s">
        <v>40</v>
      </c>
      <c r="C22" s="111">
        <v>1</v>
      </c>
      <c r="D22" s="22" t="s">
        <v>41</v>
      </c>
      <c r="E22" s="132">
        <v>500</v>
      </c>
      <c r="F22" s="110">
        <f t="shared" si="0"/>
        <v>500</v>
      </c>
      <c r="G22" s="111">
        <v>650</v>
      </c>
      <c r="H22" s="110">
        <f t="shared" si="1"/>
        <v>650</v>
      </c>
      <c r="I22" s="114" t="s">
        <v>42</v>
      </c>
    </row>
    <row r="23" spans="1:9" s="113" customFormat="1" ht="30.75" customHeight="1">
      <c r="A23" s="20">
        <v>16</v>
      </c>
      <c r="B23" s="109" t="s">
        <v>43</v>
      </c>
      <c r="C23" s="111">
        <v>1</v>
      </c>
      <c r="D23" s="22" t="s">
        <v>41</v>
      </c>
      <c r="E23" s="111">
        <v>200</v>
      </c>
      <c r="F23" s="110">
        <f t="shared" si="0"/>
        <v>200</v>
      </c>
      <c r="G23" s="111">
        <v>220</v>
      </c>
      <c r="H23" s="110">
        <f t="shared" si="1"/>
        <v>220</v>
      </c>
      <c r="I23" s="114" t="s">
        <v>44</v>
      </c>
    </row>
    <row r="24" spans="1:13" s="113" customFormat="1" ht="39" customHeight="1">
      <c r="A24" s="20">
        <v>17</v>
      </c>
      <c r="B24" s="109" t="s">
        <v>45</v>
      </c>
      <c r="C24" s="111">
        <v>1</v>
      </c>
      <c r="D24" s="111" t="s">
        <v>46</v>
      </c>
      <c r="E24" s="111">
        <v>70</v>
      </c>
      <c r="F24" s="110">
        <f t="shared" si="0"/>
        <v>70</v>
      </c>
      <c r="G24" s="111">
        <v>15</v>
      </c>
      <c r="H24" s="110">
        <f t="shared" si="1"/>
        <v>15</v>
      </c>
      <c r="I24" s="114" t="s">
        <v>47</v>
      </c>
      <c r="M24" s="113">
        <f>7.4*2.8</f>
        <v>20.72</v>
      </c>
    </row>
    <row r="25" spans="1:9" s="139" customFormat="1" ht="39" customHeight="1">
      <c r="A25" s="20">
        <v>18</v>
      </c>
      <c r="B25" s="55" t="s">
        <v>48</v>
      </c>
      <c r="C25" s="142">
        <f>28+3</f>
        <v>31</v>
      </c>
      <c r="D25" s="142" t="s">
        <v>13</v>
      </c>
      <c r="E25" s="142">
        <v>6</v>
      </c>
      <c r="F25" s="141">
        <f t="shared" si="0"/>
        <v>186</v>
      </c>
      <c r="G25" s="142">
        <v>40</v>
      </c>
      <c r="H25" s="141">
        <f t="shared" si="1"/>
        <v>1240</v>
      </c>
      <c r="I25" s="140" t="s">
        <v>49</v>
      </c>
    </row>
    <row r="26" spans="1:9" ht="18" customHeight="1">
      <c r="A26" s="175" t="s">
        <v>50</v>
      </c>
      <c r="B26" s="176"/>
      <c r="C26" s="18"/>
      <c r="D26" s="18"/>
      <c r="E26" s="16"/>
      <c r="F26" s="16"/>
      <c r="G26" s="18"/>
      <c r="H26" s="16"/>
      <c r="I26" s="19"/>
    </row>
    <row r="27" spans="1:15" s="9" customFormat="1" ht="20.25" customHeight="1">
      <c r="A27" s="20">
        <v>1</v>
      </c>
      <c r="B27" s="21" t="s">
        <v>12</v>
      </c>
      <c r="C27" s="22">
        <f>22*2.8</f>
        <v>61.599999999999994</v>
      </c>
      <c r="D27" s="22" t="s">
        <v>13</v>
      </c>
      <c r="E27" s="22">
        <v>3</v>
      </c>
      <c r="F27" s="23">
        <f aca="true" t="shared" si="2" ref="F27:F36">E27*C27</f>
        <v>184.79999999999998</v>
      </c>
      <c r="G27" s="22">
        <v>3</v>
      </c>
      <c r="H27" s="23">
        <f aca="true" t="shared" si="3" ref="H27:H36">G27*C27</f>
        <v>184.79999999999998</v>
      </c>
      <c r="I27" s="51" t="s">
        <v>14</v>
      </c>
      <c r="J27" s="16"/>
      <c r="K27" s="81"/>
      <c r="L27" s="81"/>
      <c r="M27" s="81"/>
      <c r="N27" s="81"/>
      <c r="O27" s="81"/>
    </row>
    <row r="28" spans="1:9" s="9" customFormat="1" ht="27.75" customHeight="1">
      <c r="A28" s="20">
        <v>2</v>
      </c>
      <c r="B28" s="21" t="s">
        <v>15</v>
      </c>
      <c r="C28" s="22">
        <v>17.6</v>
      </c>
      <c r="D28" s="22" t="s">
        <v>13</v>
      </c>
      <c r="E28" s="22">
        <v>9</v>
      </c>
      <c r="F28" s="23">
        <f t="shared" si="2"/>
        <v>158.4</v>
      </c>
      <c r="G28" s="22">
        <v>12</v>
      </c>
      <c r="H28" s="23">
        <f t="shared" si="3"/>
        <v>211.20000000000002</v>
      </c>
      <c r="I28" s="51" t="s">
        <v>16</v>
      </c>
    </row>
    <row r="29" spans="1:9" s="8" customFormat="1" ht="26.25" customHeight="1">
      <c r="A29" s="20">
        <v>3</v>
      </c>
      <c r="B29" s="21" t="s">
        <v>17</v>
      </c>
      <c r="C29" s="22">
        <f>22*2.8</f>
        <v>61.599999999999994</v>
      </c>
      <c r="D29" s="22" t="s">
        <v>13</v>
      </c>
      <c r="E29" s="22">
        <v>9</v>
      </c>
      <c r="F29" s="23">
        <f t="shared" si="2"/>
        <v>554.4</v>
      </c>
      <c r="G29" s="22">
        <v>12</v>
      </c>
      <c r="H29" s="23">
        <f t="shared" si="3"/>
        <v>739.1999999999999</v>
      </c>
      <c r="I29" s="51" t="s">
        <v>16</v>
      </c>
    </row>
    <row r="30" spans="1:9" s="146" customFormat="1" ht="39.75" customHeight="1">
      <c r="A30" s="124">
        <v>4</v>
      </c>
      <c r="B30" s="149" t="s">
        <v>51</v>
      </c>
      <c r="C30" s="124">
        <v>22.3</v>
      </c>
      <c r="D30" s="124" t="s">
        <v>13</v>
      </c>
      <c r="E30" s="124">
        <v>30</v>
      </c>
      <c r="F30" s="148">
        <f t="shared" si="2"/>
        <v>669</v>
      </c>
      <c r="G30" s="124">
        <v>15</v>
      </c>
      <c r="H30" s="148">
        <f t="shared" si="3"/>
        <v>334.5</v>
      </c>
      <c r="I30" s="147" t="s">
        <v>52</v>
      </c>
    </row>
    <row r="31" spans="1:30" s="83" customFormat="1" ht="27" customHeight="1">
      <c r="A31" s="20">
        <v>5</v>
      </c>
      <c r="B31" s="21" t="s">
        <v>53</v>
      </c>
      <c r="C31" s="22">
        <v>1</v>
      </c>
      <c r="D31" s="22" t="s">
        <v>41</v>
      </c>
      <c r="E31" s="22">
        <v>150</v>
      </c>
      <c r="F31" s="23">
        <f t="shared" si="2"/>
        <v>150</v>
      </c>
      <c r="G31" s="22">
        <v>180</v>
      </c>
      <c r="H31" s="23">
        <f t="shared" si="3"/>
        <v>180</v>
      </c>
      <c r="I31" s="26" t="s">
        <v>54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9" s="139" customFormat="1" ht="69" customHeight="1">
      <c r="A32" s="142">
        <v>6</v>
      </c>
      <c r="B32" s="55" t="s">
        <v>55</v>
      </c>
      <c r="C32" s="142">
        <f>3.2*2.8*3</f>
        <v>26.879999999999995</v>
      </c>
      <c r="D32" s="142" t="s">
        <v>13</v>
      </c>
      <c r="E32" s="142">
        <v>75</v>
      </c>
      <c r="F32" s="23">
        <f t="shared" si="2"/>
        <v>2015.9999999999995</v>
      </c>
      <c r="G32" s="142">
        <v>73</v>
      </c>
      <c r="H32" s="23">
        <f t="shared" si="3"/>
        <v>1962.2399999999998</v>
      </c>
      <c r="I32" s="140" t="s">
        <v>56</v>
      </c>
    </row>
    <row r="33" spans="1:9" s="139" customFormat="1" ht="40.5" customHeight="1">
      <c r="A33" s="142">
        <v>7</v>
      </c>
      <c r="B33" s="55" t="s">
        <v>57</v>
      </c>
      <c r="C33" s="142">
        <f>2.1*2.8</f>
        <v>5.88</v>
      </c>
      <c r="D33" s="142" t="s">
        <v>13</v>
      </c>
      <c r="E33" s="142">
        <v>35</v>
      </c>
      <c r="F33" s="23">
        <f t="shared" si="2"/>
        <v>205.79999999999998</v>
      </c>
      <c r="G33" s="142">
        <v>25</v>
      </c>
      <c r="H33" s="23">
        <f t="shared" si="3"/>
        <v>147</v>
      </c>
      <c r="I33" s="55" t="s">
        <v>58</v>
      </c>
    </row>
    <row r="34" spans="1:9" s="113" customFormat="1" ht="48.75" customHeight="1">
      <c r="A34" s="111">
        <v>8</v>
      </c>
      <c r="B34" s="109" t="s">
        <v>59</v>
      </c>
      <c r="C34" s="111">
        <v>7.75</v>
      </c>
      <c r="D34" s="111" t="s">
        <v>13</v>
      </c>
      <c r="E34" s="111">
        <v>75</v>
      </c>
      <c r="F34" s="23">
        <f t="shared" si="2"/>
        <v>581.25</v>
      </c>
      <c r="G34" s="111">
        <v>90</v>
      </c>
      <c r="H34" s="23">
        <f t="shared" si="3"/>
        <v>697.5</v>
      </c>
      <c r="I34" s="114" t="s">
        <v>31</v>
      </c>
    </row>
    <row r="35" spans="1:30" s="83" customFormat="1" ht="37.5" customHeight="1">
      <c r="A35" s="20">
        <v>9</v>
      </c>
      <c r="B35" s="21" t="s">
        <v>22</v>
      </c>
      <c r="C35" s="22">
        <v>13.6</v>
      </c>
      <c r="D35" s="22" t="s">
        <v>21</v>
      </c>
      <c r="E35" s="22">
        <v>45</v>
      </c>
      <c r="F35" s="23">
        <f t="shared" si="2"/>
        <v>612</v>
      </c>
      <c r="G35" s="22">
        <v>50</v>
      </c>
      <c r="H35" s="23">
        <f t="shared" si="3"/>
        <v>680</v>
      </c>
      <c r="I35" s="26" t="s">
        <v>60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83" customFormat="1" ht="37.5" customHeight="1">
      <c r="A36" s="20">
        <v>10</v>
      </c>
      <c r="B36" s="21" t="s">
        <v>61</v>
      </c>
      <c r="C36" s="22">
        <f>2.8*2.8</f>
        <v>7.839999999999999</v>
      </c>
      <c r="D36" s="111" t="s">
        <v>13</v>
      </c>
      <c r="E36" s="22">
        <v>55</v>
      </c>
      <c r="F36" s="23">
        <f t="shared" si="2"/>
        <v>431.19999999999993</v>
      </c>
      <c r="G36" s="22">
        <v>40</v>
      </c>
      <c r="H36" s="23">
        <f t="shared" si="3"/>
        <v>313.59999999999997</v>
      </c>
      <c r="I36" s="26" t="s">
        <v>62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9" ht="18" customHeight="1">
      <c r="A37" s="175" t="s">
        <v>63</v>
      </c>
      <c r="B37" s="176"/>
      <c r="C37" s="18"/>
      <c r="D37" s="18"/>
      <c r="E37" s="16"/>
      <c r="F37" s="16"/>
      <c r="G37" s="18"/>
      <c r="H37" s="16"/>
      <c r="I37" s="19"/>
    </row>
    <row r="38" spans="1:15" s="9" customFormat="1" ht="20.25" customHeight="1">
      <c r="A38" s="20">
        <v>1</v>
      </c>
      <c r="B38" s="21" t="s">
        <v>12</v>
      </c>
      <c r="C38" s="22">
        <f>18.9*2.8</f>
        <v>52.919999999999995</v>
      </c>
      <c r="D38" s="22" t="s">
        <v>13</v>
      </c>
      <c r="E38" s="22">
        <v>3</v>
      </c>
      <c r="F38" s="23">
        <f aca="true" t="shared" si="4" ref="F38:F44">E38*C38</f>
        <v>158.76</v>
      </c>
      <c r="G38" s="22">
        <v>3</v>
      </c>
      <c r="H38" s="23">
        <f aca="true" t="shared" si="5" ref="H38:H44">G38*C38</f>
        <v>158.76</v>
      </c>
      <c r="I38" s="51" t="s">
        <v>14</v>
      </c>
      <c r="J38" s="16"/>
      <c r="K38" s="81"/>
      <c r="L38" s="81"/>
      <c r="M38" s="81"/>
      <c r="N38" s="81"/>
      <c r="O38" s="81"/>
    </row>
    <row r="39" spans="1:9" s="9" customFormat="1" ht="27.75" customHeight="1">
      <c r="A39" s="20">
        <v>2</v>
      </c>
      <c r="B39" s="21" t="s">
        <v>15</v>
      </c>
      <c r="C39" s="22">
        <v>15.8</v>
      </c>
      <c r="D39" s="22" t="s">
        <v>13</v>
      </c>
      <c r="E39" s="22">
        <v>9</v>
      </c>
      <c r="F39" s="23">
        <f t="shared" si="4"/>
        <v>142.20000000000002</v>
      </c>
      <c r="G39" s="22">
        <v>12</v>
      </c>
      <c r="H39" s="23">
        <f t="shared" si="5"/>
        <v>189.60000000000002</v>
      </c>
      <c r="I39" s="51" t="s">
        <v>16</v>
      </c>
    </row>
    <row r="40" spans="1:9" s="8" customFormat="1" ht="29.25" customHeight="1">
      <c r="A40" s="20">
        <v>3</v>
      </c>
      <c r="B40" s="21" t="s">
        <v>17</v>
      </c>
      <c r="C40" s="22">
        <f>18.9*2.8</f>
        <v>52.919999999999995</v>
      </c>
      <c r="D40" s="22" t="s">
        <v>13</v>
      </c>
      <c r="E40" s="22">
        <v>9</v>
      </c>
      <c r="F40" s="23">
        <f t="shared" si="4"/>
        <v>476.28</v>
      </c>
      <c r="G40" s="22">
        <v>12</v>
      </c>
      <c r="H40" s="23">
        <f t="shared" si="5"/>
        <v>635.04</v>
      </c>
      <c r="I40" s="51" t="s">
        <v>16</v>
      </c>
    </row>
    <row r="41" spans="1:9" s="146" customFormat="1" ht="39.75" customHeight="1">
      <c r="A41" s="124">
        <v>4</v>
      </c>
      <c r="B41" s="149" t="s">
        <v>51</v>
      </c>
      <c r="C41" s="124">
        <v>15.8</v>
      </c>
      <c r="D41" s="124" t="s">
        <v>13</v>
      </c>
      <c r="E41" s="124">
        <v>30</v>
      </c>
      <c r="F41" s="148">
        <f t="shared" si="4"/>
        <v>474</v>
      </c>
      <c r="G41" s="124">
        <v>15</v>
      </c>
      <c r="H41" s="148">
        <f t="shared" si="5"/>
        <v>237</v>
      </c>
      <c r="I41" s="147" t="s">
        <v>52</v>
      </c>
    </row>
    <row r="42" spans="1:9" s="139" customFormat="1" ht="66.75" customHeight="1">
      <c r="A42" s="142">
        <v>5</v>
      </c>
      <c r="B42" s="55" t="s">
        <v>55</v>
      </c>
      <c r="C42" s="142">
        <f>1.8*2.2*3</f>
        <v>11.88</v>
      </c>
      <c r="D42" s="142" t="s">
        <v>13</v>
      </c>
      <c r="E42" s="142">
        <v>75</v>
      </c>
      <c r="F42" s="141">
        <f t="shared" si="4"/>
        <v>891.0000000000001</v>
      </c>
      <c r="G42" s="142">
        <v>73</v>
      </c>
      <c r="H42" s="141">
        <f t="shared" si="5"/>
        <v>867.24</v>
      </c>
      <c r="I42" s="140" t="s">
        <v>56</v>
      </c>
    </row>
    <row r="43" spans="1:12" s="139" customFormat="1" ht="55.5" customHeight="1">
      <c r="A43" s="142">
        <v>6</v>
      </c>
      <c r="B43" s="55" t="s">
        <v>64</v>
      </c>
      <c r="C43" s="142">
        <f>1.8*0.6*3</f>
        <v>3.24</v>
      </c>
      <c r="D43" s="142" t="s">
        <v>13</v>
      </c>
      <c r="E43" s="142">
        <v>75</v>
      </c>
      <c r="F43" s="141">
        <f t="shared" si="4"/>
        <v>243.00000000000003</v>
      </c>
      <c r="G43" s="142">
        <v>90</v>
      </c>
      <c r="H43" s="141">
        <f t="shared" si="5"/>
        <v>291.6</v>
      </c>
      <c r="I43" s="140" t="s">
        <v>31</v>
      </c>
      <c r="L43" s="139" t="s">
        <v>65</v>
      </c>
    </row>
    <row r="44" spans="1:9" s="113" customFormat="1" ht="52.5" customHeight="1">
      <c r="A44" s="111">
        <v>7</v>
      </c>
      <c r="B44" s="109" t="s">
        <v>59</v>
      </c>
      <c r="C44" s="111">
        <v>7.3</v>
      </c>
      <c r="D44" s="111" t="s">
        <v>13</v>
      </c>
      <c r="E44" s="111">
        <v>75</v>
      </c>
      <c r="F44" s="110">
        <f t="shared" si="4"/>
        <v>547.5</v>
      </c>
      <c r="G44" s="111">
        <v>90</v>
      </c>
      <c r="H44" s="110">
        <f t="shared" si="5"/>
        <v>657</v>
      </c>
      <c r="I44" s="114" t="s">
        <v>31</v>
      </c>
    </row>
    <row r="45" spans="1:11" ht="18" customHeight="1">
      <c r="A45" s="175" t="s">
        <v>66</v>
      </c>
      <c r="B45" s="176"/>
      <c r="C45" s="18"/>
      <c r="D45" s="18"/>
      <c r="E45" s="16"/>
      <c r="F45" s="16"/>
      <c r="G45" s="18"/>
      <c r="H45" s="16"/>
      <c r="I45" s="19"/>
      <c r="K45" s="5" t="s">
        <v>67</v>
      </c>
    </row>
    <row r="46" spans="1:15" s="9" customFormat="1" ht="20.25" customHeight="1">
      <c r="A46" s="20">
        <v>1</v>
      </c>
      <c r="B46" s="21" t="s">
        <v>12</v>
      </c>
      <c r="C46" s="22">
        <f>11.1*2.8</f>
        <v>31.08</v>
      </c>
      <c r="D46" s="22" t="s">
        <v>13</v>
      </c>
      <c r="E46" s="22">
        <v>3</v>
      </c>
      <c r="F46" s="23">
        <f aca="true" t="shared" si="6" ref="F46:F51">E46*C46</f>
        <v>93.24</v>
      </c>
      <c r="G46" s="22">
        <v>3</v>
      </c>
      <c r="H46" s="23">
        <f aca="true" t="shared" si="7" ref="H46:H51">G46*C46</f>
        <v>93.24</v>
      </c>
      <c r="I46" s="51" t="s">
        <v>14</v>
      </c>
      <c r="J46" s="16"/>
      <c r="K46" s="81"/>
      <c r="L46" s="81"/>
      <c r="M46" s="81"/>
      <c r="N46" s="81"/>
      <c r="O46" s="81"/>
    </row>
    <row r="47" spans="1:9" s="9" customFormat="1" ht="27.75" customHeight="1">
      <c r="A47" s="20">
        <v>2</v>
      </c>
      <c r="B47" s="21" t="s">
        <v>15</v>
      </c>
      <c r="C47" s="22">
        <v>7.6</v>
      </c>
      <c r="D47" s="22" t="s">
        <v>13</v>
      </c>
      <c r="E47" s="22">
        <v>9</v>
      </c>
      <c r="F47" s="23">
        <f t="shared" si="6"/>
        <v>68.39999999999999</v>
      </c>
      <c r="G47" s="22">
        <v>12</v>
      </c>
      <c r="H47" s="23">
        <f t="shared" si="7"/>
        <v>91.19999999999999</v>
      </c>
      <c r="I47" s="51" t="s">
        <v>16</v>
      </c>
    </row>
    <row r="48" spans="1:9" s="8" customFormat="1" ht="29.25" customHeight="1">
      <c r="A48" s="20">
        <v>3</v>
      </c>
      <c r="B48" s="21" t="s">
        <v>17</v>
      </c>
      <c r="C48" s="22">
        <f>11.1*2.8</f>
        <v>31.08</v>
      </c>
      <c r="D48" s="22" t="s">
        <v>13</v>
      </c>
      <c r="E48" s="22">
        <v>9</v>
      </c>
      <c r="F48" s="23">
        <f t="shared" si="6"/>
        <v>279.71999999999997</v>
      </c>
      <c r="G48" s="22">
        <v>12</v>
      </c>
      <c r="H48" s="23">
        <f t="shared" si="7"/>
        <v>372.96</v>
      </c>
      <c r="I48" s="51" t="s">
        <v>16</v>
      </c>
    </row>
    <row r="49" spans="1:9" s="146" customFormat="1" ht="39.75" customHeight="1">
      <c r="A49" s="124">
        <v>4</v>
      </c>
      <c r="B49" s="149" t="s">
        <v>51</v>
      </c>
      <c r="C49" s="124">
        <v>7.6</v>
      </c>
      <c r="D49" s="124" t="s">
        <v>13</v>
      </c>
      <c r="E49" s="124">
        <v>30</v>
      </c>
      <c r="F49" s="148">
        <f t="shared" si="6"/>
        <v>228</v>
      </c>
      <c r="G49" s="124">
        <v>15</v>
      </c>
      <c r="H49" s="148">
        <f t="shared" si="7"/>
        <v>114</v>
      </c>
      <c r="I49" s="147" t="s">
        <v>52</v>
      </c>
    </row>
    <row r="50" spans="1:9" s="143" customFormat="1" ht="57" customHeight="1">
      <c r="A50" s="132">
        <v>5</v>
      </c>
      <c r="B50" s="135" t="s">
        <v>68</v>
      </c>
      <c r="C50" s="132">
        <f>2.8*2.2*3.5</f>
        <v>21.560000000000002</v>
      </c>
      <c r="D50" s="132" t="s">
        <v>13</v>
      </c>
      <c r="E50" s="132">
        <v>80</v>
      </c>
      <c r="F50" s="136">
        <f t="shared" si="6"/>
        <v>1724.8000000000002</v>
      </c>
      <c r="G50" s="132">
        <v>90</v>
      </c>
      <c r="H50" s="136">
        <f t="shared" si="7"/>
        <v>1940.4</v>
      </c>
      <c r="I50" s="144" t="s">
        <v>31</v>
      </c>
    </row>
    <row r="51" spans="1:30" s="83" customFormat="1" ht="37.5" customHeight="1">
      <c r="A51" s="20">
        <v>6</v>
      </c>
      <c r="B51" s="21" t="s">
        <v>22</v>
      </c>
      <c r="C51" s="22">
        <v>7.6</v>
      </c>
      <c r="D51" s="22" t="s">
        <v>13</v>
      </c>
      <c r="E51" s="22">
        <v>45</v>
      </c>
      <c r="F51" s="23">
        <f t="shared" si="6"/>
        <v>342</v>
      </c>
      <c r="G51" s="22">
        <v>50</v>
      </c>
      <c r="H51" s="23">
        <f t="shared" si="7"/>
        <v>380</v>
      </c>
      <c r="I51" s="26" t="s">
        <v>69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9" ht="18" customHeight="1">
      <c r="A52" s="175" t="s">
        <v>70</v>
      </c>
      <c r="B52" s="176"/>
      <c r="C52" s="18"/>
      <c r="D52" s="18"/>
      <c r="E52" s="16"/>
      <c r="F52" s="16"/>
      <c r="G52" s="18"/>
      <c r="H52" s="16"/>
      <c r="I52" s="19"/>
    </row>
    <row r="53" spans="1:15" s="9" customFormat="1" ht="20.25" customHeight="1">
      <c r="A53" s="20">
        <v>1</v>
      </c>
      <c r="B53" s="21" t="s">
        <v>12</v>
      </c>
      <c r="C53" s="22">
        <f>13.4*2.8</f>
        <v>37.519999999999996</v>
      </c>
      <c r="D53" s="22" t="s">
        <v>13</v>
      </c>
      <c r="E53" s="22">
        <v>3</v>
      </c>
      <c r="F53" s="23">
        <f aca="true" t="shared" si="8" ref="F53:F59">E53*C53</f>
        <v>112.55999999999999</v>
      </c>
      <c r="G53" s="22">
        <v>3</v>
      </c>
      <c r="H53" s="23">
        <f aca="true" t="shared" si="9" ref="H53:H59">G53*C53</f>
        <v>112.55999999999999</v>
      </c>
      <c r="I53" s="51" t="s">
        <v>14</v>
      </c>
      <c r="J53" s="16"/>
      <c r="K53" s="81"/>
      <c r="L53" s="81"/>
      <c r="M53" s="81"/>
      <c r="N53" s="81"/>
      <c r="O53" s="81"/>
    </row>
    <row r="54" spans="1:9" s="9" customFormat="1" ht="27.75" customHeight="1">
      <c r="A54" s="20">
        <v>2</v>
      </c>
      <c r="B54" s="21" t="s">
        <v>15</v>
      </c>
      <c r="C54" s="22">
        <v>10</v>
      </c>
      <c r="D54" s="22" t="s">
        <v>13</v>
      </c>
      <c r="E54" s="22">
        <v>9</v>
      </c>
      <c r="F54" s="23">
        <f t="shared" si="8"/>
        <v>90</v>
      </c>
      <c r="G54" s="22">
        <v>12</v>
      </c>
      <c r="H54" s="23">
        <f t="shared" si="9"/>
        <v>120</v>
      </c>
      <c r="I54" s="51" t="s">
        <v>16</v>
      </c>
    </row>
    <row r="55" spans="1:9" s="8" customFormat="1" ht="29.25" customHeight="1">
      <c r="A55" s="20">
        <v>3</v>
      </c>
      <c r="B55" s="21" t="s">
        <v>17</v>
      </c>
      <c r="C55" s="22">
        <f>13.4*2.8</f>
        <v>37.519999999999996</v>
      </c>
      <c r="D55" s="22" t="s">
        <v>13</v>
      </c>
      <c r="E55" s="22">
        <v>9</v>
      </c>
      <c r="F55" s="23">
        <f t="shared" si="8"/>
        <v>337.67999999999995</v>
      </c>
      <c r="G55" s="22">
        <v>12</v>
      </c>
      <c r="H55" s="23">
        <f t="shared" si="9"/>
        <v>450.23999999999995</v>
      </c>
      <c r="I55" s="51" t="s">
        <v>16</v>
      </c>
    </row>
    <row r="56" spans="1:9" s="146" customFormat="1" ht="39.75" customHeight="1">
      <c r="A56" s="124">
        <v>4</v>
      </c>
      <c r="B56" s="149" t="s">
        <v>51</v>
      </c>
      <c r="C56" s="124">
        <v>10</v>
      </c>
      <c r="D56" s="124" t="s">
        <v>13</v>
      </c>
      <c r="E56" s="124">
        <v>30</v>
      </c>
      <c r="F56" s="148">
        <f t="shared" si="8"/>
        <v>300</v>
      </c>
      <c r="G56" s="124">
        <v>15</v>
      </c>
      <c r="H56" s="148">
        <f t="shared" si="9"/>
        <v>150</v>
      </c>
      <c r="I56" s="147" t="s">
        <v>52</v>
      </c>
    </row>
    <row r="57" spans="1:9" s="139" customFormat="1" ht="52.5" customHeight="1">
      <c r="A57" s="142">
        <v>5</v>
      </c>
      <c r="B57" s="55" t="s">
        <v>71</v>
      </c>
      <c r="C57" s="145">
        <f>1.26*2.4*3.2</f>
        <v>9.6768</v>
      </c>
      <c r="D57" s="142" t="s">
        <v>13</v>
      </c>
      <c r="E57" s="142">
        <v>75</v>
      </c>
      <c r="F57" s="141">
        <f t="shared" si="8"/>
        <v>725.76</v>
      </c>
      <c r="G57" s="142">
        <v>90</v>
      </c>
      <c r="H57" s="141">
        <f t="shared" si="9"/>
        <v>870.912</v>
      </c>
      <c r="I57" s="140" t="s">
        <v>31</v>
      </c>
    </row>
    <row r="58" spans="1:9" s="113" customFormat="1" ht="52.5" customHeight="1">
      <c r="A58" s="111">
        <v>6</v>
      </c>
      <c r="B58" s="109" t="s">
        <v>59</v>
      </c>
      <c r="C58" s="111">
        <v>8.9</v>
      </c>
      <c r="D58" s="111" t="s">
        <v>13</v>
      </c>
      <c r="E58" s="111">
        <v>75</v>
      </c>
      <c r="F58" s="110">
        <f t="shared" si="8"/>
        <v>667.5</v>
      </c>
      <c r="G58" s="111">
        <v>90</v>
      </c>
      <c r="H58" s="110">
        <f t="shared" si="9"/>
        <v>801</v>
      </c>
      <c r="I58" s="114" t="s">
        <v>31</v>
      </c>
    </row>
    <row r="59" spans="1:30" s="83" customFormat="1" ht="37.5" customHeight="1">
      <c r="A59" s="20">
        <v>7</v>
      </c>
      <c r="B59" s="21" t="s">
        <v>22</v>
      </c>
      <c r="C59" s="22">
        <v>10</v>
      </c>
      <c r="D59" s="22" t="s">
        <v>13</v>
      </c>
      <c r="E59" s="22">
        <v>45</v>
      </c>
      <c r="F59" s="23">
        <f t="shared" si="8"/>
        <v>450</v>
      </c>
      <c r="G59" s="22">
        <v>50</v>
      </c>
      <c r="H59" s="23">
        <f t="shared" si="9"/>
        <v>500</v>
      </c>
      <c r="I59" s="26" t="s">
        <v>69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9" ht="17.25" customHeight="1">
      <c r="A60" s="175" t="s">
        <v>72</v>
      </c>
      <c r="B60" s="176"/>
      <c r="C60" s="29"/>
      <c r="D60" s="29"/>
      <c r="E60" s="30"/>
      <c r="F60" s="30"/>
      <c r="G60" s="31"/>
      <c r="H60" s="30"/>
      <c r="I60" s="32"/>
    </row>
    <row r="61" spans="1:9" ht="39.75" customHeight="1">
      <c r="A61" s="20">
        <v>1</v>
      </c>
      <c r="B61" s="21" t="s">
        <v>18</v>
      </c>
      <c r="C61" s="20">
        <v>7.9</v>
      </c>
      <c r="D61" s="22" t="s">
        <v>13</v>
      </c>
      <c r="E61" s="22">
        <v>10</v>
      </c>
      <c r="F61" s="23">
        <f aca="true" t="shared" si="10" ref="F61:F69">E61*C61</f>
        <v>79</v>
      </c>
      <c r="G61" s="22">
        <v>25</v>
      </c>
      <c r="H61" s="23">
        <f aca="true" t="shared" si="11" ref="H61:H69">G61*C61</f>
        <v>197.5</v>
      </c>
      <c r="I61" s="24" t="s">
        <v>73</v>
      </c>
    </row>
    <row r="62" spans="1:11" s="9" customFormat="1" ht="39.75" customHeight="1">
      <c r="A62" s="20">
        <v>2</v>
      </c>
      <c r="B62" s="21" t="s">
        <v>74</v>
      </c>
      <c r="C62" s="20">
        <f>11.7*2.5</f>
        <v>29.25</v>
      </c>
      <c r="D62" s="22" t="s">
        <v>13</v>
      </c>
      <c r="E62" s="22">
        <v>10</v>
      </c>
      <c r="F62" s="23">
        <f t="shared" si="10"/>
        <v>292.5</v>
      </c>
      <c r="G62" s="22">
        <v>25</v>
      </c>
      <c r="H62" s="23">
        <f t="shared" si="11"/>
        <v>731.25</v>
      </c>
      <c r="I62" s="24" t="s">
        <v>73</v>
      </c>
      <c r="K62" s="5"/>
    </row>
    <row r="63" spans="1:11" s="9" customFormat="1" ht="25.5" customHeight="1">
      <c r="A63" s="20">
        <v>3</v>
      </c>
      <c r="B63" s="21" t="s">
        <v>75</v>
      </c>
      <c r="C63" s="20">
        <f>3.9*2.8+2</f>
        <v>12.92</v>
      </c>
      <c r="D63" s="22" t="s">
        <v>13</v>
      </c>
      <c r="E63" s="22">
        <v>6</v>
      </c>
      <c r="F63" s="23">
        <f t="shared" si="10"/>
        <v>77.52</v>
      </c>
      <c r="G63" s="22">
        <v>80</v>
      </c>
      <c r="H63" s="23">
        <f t="shared" si="11"/>
        <v>1033.6</v>
      </c>
      <c r="I63" s="24" t="s">
        <v>49</v>
      </c>
      <c r="K63" s="5"/>
    </row>
    <row r="64" spans="1:11" s="9" customFormat="1" ht="25.5" customHeight="1">
      <c r="A64" s="20">
        <v>4</v>
      </c>
      <c r="B64" s="21" t="s">
        <v>61</v>
      </c>
      <c r="C64" s="20">
        <f>2.2*2.8-1.5</f>
        <v>4.66</v>
      </c>
      <c r="D64" s="22" t="s">
        <v>13</v>
      </c>
      <c r="E64" s="22">
        <v>55</v>
      </c>
      <c r="F64" s="23">
        <f t="shared" si="10"/>
        <v>256.3</v>
      </c>
      <c r="G64" s="22">
        <v>40</v>
      </c>
      <c r="H64" s="23">
        <f t="shared" si="11"/>
        <v>186.4</v>
      </c>
      <c r="I64" s="24" t="s">
        <v>76</v>
      </c>
      <c r="K64" s="5"/>
    </row>
    <row r="65" spans="1:9" s="9" customFormat="1" ht="17.25" customHeight="1">
      <c r="A65" s="20">
        <v>5</v>
      </c>
      <c r="B65" s="21" t="s">
        <v>77</v>
      </c>
      <c r="C65" s="20">
        <v>1</v>
      </c>
      <c r="D65" s="22" t="s">
        <v>41</v>
      </c>
      <c r="E65" s="22">
        <v>0</v>
      </c>
      <c r="F65" s="23">
        <f t="shared" si="10"/>
        <v>0</v>
      </c>
      <c r="G65" s="22">
        <v>190</v>
      </c>
      <c r="H65" s="23">
        <f t="shared" si="11"/>
        <v>190</v>
      </c>
      <c r="I65" s="21" t="s">
        <v>78</v>
      </c>
    </row>
    <row r="66" spans="1:9" s="9" customFormat="1" ht="17.25" customHeight="1">
      <c r="A66" s="20">
        <v>6</v>
      </c>
      <c r="B66" s="21" t="s">
        <v>79</v>
      </c>
      <c r="C66" s="20">
        <v>1</v>
      </c>
      <c r="D66" s="22" t="s">
        <v>41</v>
      </c>
      <c r="E66" s="22">
        <v>90</v>
      </c>
      <c r="F66" s="23">
        <f t="shared" si="10"/>
        <v>90</v>
      </c>
      <c r="G66" s="22">
        <v>110</v>
      </c>
      <c r="H66" s="23">
        <f t="shared" si="11"/>
        <v>110</v>
      </c>
      <c r="I66" s="21" t="s">
        <v>80</v>
      </c>
    </row>
    <row r="67" spans="1:9" s="9" customFormat="1" ht="17.25" customHeight="1">
      <c r="A67" s="20">
        <v>7</v>
      </c>
      <c r="B67" s="21" t="s">
        <v>81</v>
      </c>
      <c r="C67" s="20">
        <v>2</v>
      </c>
      <c r="D67" s="22" t="s">
        <v>82</v>
      </c>
      <c r="E67" s="22">
        <v>85</v>
      </c>
      <c r="F67" s="23">
        <f t="shared" si="10"/>
        <v>170</v>
      </c>
      <c r="G67" s="22">
        <v>95</v>
      </c>
      <c r="H67" s="23">
        <f t="shared" si="11"/>
        <v>190</v>
      </c>
      <c r="I67" s="21" t="s">
        <v>83</v>
      </c>
    </row>
    <row r="68" spans="1:9" s="9" customFormat="1" ht="17.25" customHeight="1">
      <c r="A68" s="20">
        <v>8</v>
      </c>
      <c r="B68" s="21" t="s">
        <v>45</v>
      </c>
      <c r="C68" s="20">
        <v>2</v>
      </c>
      <c r="D68" s="22" t="s">
        <v>46</v>
      </c>
      <c r="E68" s="22">
        <v>70</v>
      </c>
      <c r="F68" s="23">
        <f t="shared" si="10"/>
        <v>140</v>
      </c>
      <c r="G68" s="22">
        <v>15</v>
      </c>
      <c r="H68" s="23">
        <f t="shared" si="11"/>
        <v>30</v>
      </c>
      <c r="I68" s="21" t="s">
        <v>47</v>
      </c>
    </row>
    <row r="69" spans="1:9" s="146" customFormat="1" ht="39.75" customHeight="1">
      <c r="A69" s="124">
        <v>9</v>
      </c>
      <c r="B69" s="149" t="s">
        <v>51</v>
      </c>
      <c r="C69" s="124">
        <v>7.9</v>
      </c>
      <c r="D69" s="124" t="s">
        <v>13</v>
      </c>
      <c r="E69" s="124">
        <v>15</v>
      </c>
      <c r="F69" s="148">
        <f t="shared" si="10"/>
        <v>118.5</v>
      </c>
      <c r="G69" s="124">
        <v>15</v>
      </c>
      <c r="H69" s="148">
        <f t="shared" si="11"/>
        <v>118.5</v>
      </c>
      <c r="I69" s="147" t="s">
        <v>52</v>
      </c>
    </row>
    <row r="70" spans="1:30" s="14" customFormat="1" ht="19.5" customHeight="1">
      <c r="A70" s="175" t="s">
        <v>84</v>
      </c>
      <c r="B70" s="176"/>
      <c r="C70" s="16"/>
      <c r="D70" s="16"/>
      <c r="E70" s="18"/>
      <c r="F70" s="16"/>
      <c r="G70" s="18"/>
      <c r="H70" s="16"/>
      <c r="I70" s="19"/>
      <c r="J70" s="8"/>
      <c r="K70" s="8"/>
      <c r="L70" s="8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s="14" customFormat="1" ht="37.5" customHeight="1">
      <c r="A71" s="52">
        <v>1</v>
      </c>
      <c r="B71" s="21" t="s">
        <v>18</v>
      </c>
      <c r="C71" s="20">
        <v>4.8</v>
      </c>
      <c r="D71" s="22" t="s">
        <v>13</v>
      </c>
      <c r="E71" s="22">
        <v>10</v>
      </c>
      <c r="F71" s="23">
        <f aca="true" t="shared" si="12" ref="F71:F76">E71*C71</f>
        <v>48</v>
      </c>
      <c r="G71" s="22">
        <v>25</v>
      </c>
      <c r="H71" s="23">
        <f aca="true" t="shared" si="13" ref="H71:H76">G71*C71</f>
        <v>120</v>
      </c>
      <c r="I71" s="24" t="s">
        <v>73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s="14" customFormat="1" ht="38.25" customHeight="1">
      <c r="A72" s="52">
        <v>2</v>
      </c>
      <c r="B72" s="21" t="s">
        <v>74</v>
      </c>
      <c r="C72" s="20">
        <f>6.8*2.5</f>
        <v>17</v>
      </c>
      <c r="D72" s="22" t="s">
        <v>13</v>
      </c>
      <c r="E72" s="22">
        <v>10</v>
      </c>
      <c r="F72" s="23">
        <f t="shared" si="12"/>
        <v>170</v>
      </c>
      <c r="G72" s="22">
        <v>25</v>
      </c>
      <c r="H72" s="23">
        <f t="shared" si="13"/>
        <v>425</v>
      </c>
      <c r="I72" s="24" t="s">
        <v>73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23.25" customHeight="1">
      <c r="A73" s="52">
        <v>3</v>
      </c>
      <c r="B73" s="33" t="s">
        <v>85</v>
      </c>
      <c r="C73" s="22">
        <v>15</v>
      </c>
      <c r="D73" s="22" t="s">
        <v>13</v>
      </c>
      <c r="E73" s="20">
        <v>25</v>
      </c>
      <c r="F73" s="23">
        <f t="shared" si="12"/>
        <v>375</v>
      </c>
      <c r="G73" s="20">
        <v>20</v>
      </c>
      <c r="H73" s="23">
        <f t="shared" si="13"/>
        <v>300</v>
      </c>
      <c r="I73" s="21" t="s">
        <v>86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9" s="108" customFormat="1" ht="17.25" customHeight="1">
      <c r="A74" s="112">
        <v>4</v>
      </c>
      <c r="B74" s="109" t="s">
        <v>81</v>
      </c>
      <c r="C74" s="111">
        <v>1</v>
      </c>
      <c r="D74" s="111" t="s">
        <v>82</v>
      </c>
      <c r="E74" s="111">
        <v>85</v>
      </c>
      <c r="F74" s="110">
        <f t="shared" si="12"/>
        <v>85</v>
      </c>
      <c r="G74" s="111">
        <v>95</v>
      </c>
      <c r="H74" s="110">
        <f t="shared" si="13"/>
        <v>95</v>
      </c>
      <c r="I74" s="109" t="s">
        <v>83</v>
      </c>
    </row>
    <row r="75" spans="1:9" s="9" customFormat="1" ht="17.25" customHeight="1">
      <c r="A75" s="52">
        <v>5</v>
      </c>
      <c r="B75" s="21" t="s">
        <v>45</v>
      </c>
      <c r="C75" s="20">
        <v>1</v>
      </c>
      <c r="D75" s="22" t="s">
        <v>46</v>
      </c>
      <c r="E75" s="22">
        <v>70</v>
      </c>
      <c r="F75" s="23">
        <f t="shared" si="12"/>
        <v>70</v>
      </c>
      <c r="G75" s="22">
        <v>15</v>
      </c>
      <c r="H75" s="23">
        <f t="shared" si="13"/>
        <v>15</v>
      </c>
      <c r="I75" s="21" t="s">
        <v>47</v>
      </c>
    </row>
    <row r="76" spans="1:9" s="146" customFormat="1" ht="39.75" customHeight="1">
      <c r="A76" s="124">
        <v>7</v>
      </c>
      <c r="B76" s="149" t="s">
        <v>51</v>
      </c>
      <c r="C76" s="124">
        <v>4.8</v>
      </c>
      <c r="D76" s="124" t="s">
        <v>13</v>
      </c>
      <c r="E76" s="124">
        <v>15</v>
      </c>
      <c r="F76" s="148">
        <f t="shared" si="12"/>
        <v>72</v>
      </c>
      <c r="G76" s="124">
        <v>15</v>
      </c>
      <c r="H76" s="148">
        <f t="shared" si="13"/>
        <v>72</v>
      </c>
      <c r="I76" s="147" t="s">
        <v>52</v>
      </c>
    </row>
    <row r="77" spans="1:30" s="14" customFormat="1" ht="19.5" customHeight="1">
      <c r="A77" s="175" t="s">
        <v>88</v>
      </c>
      <c r="B77" s="176"/>
      <c r="C77" s="16"/>
      <c r="D77" s="16"/>
      <c r="E77" s="18"/>
      <c r="F77" s="16"/>
      <c r="G77" s="18"/>
      <c r="H77" s="16"/>
      <c r="I77" s="19"/>
      <c r="J77" s="8"/>
      <c r="K77" s="8"/>
      <c r="L77" s="8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s="14" customFormat="1" ht="37.5" customHeight="1">
      <c r="A78" s="52">
        <v>1</v>
      </c>
      <c r="B78" s="21" t="s">
        <v>18</v>
      </c>
      <c r="C78" s="20">
        <v>3.4</v>
      </c>
      <c r="D78" s="22" t="s">
        <v>13</v>
      </c>
      <c r="E78" s="22">
        <v>10</v>
      </c>
      <c r="F78" s="23">
        <f aca="true" t="shared" si="14" ref="F78:F84">E78*C78</f>
        <v>34</v>
      </c>
      <c r="G78" s="22">
        <v>25</v>
      </c>
      <c r="H78" s="23">
        <f aca="true" t="shared" si="15" ref="H78:H84">G78*C78</f>
        <v>85</v>
      </c>
      <c r="I78" s="24" t="s">
        <v>73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s="14" customFormat="1" ht="38.25" customHeight="1">
      <c r="A79" s="52">
        <v>2</v>
      </c>
      <c r="B79" s="21" t="s">
        <v>74</v>
      </c>
      <c r="C79" s="20">
        <f>7.5*2.5</f>
        <v>18.75</v>
      </c>
      <c r="D79" s="22" t="s">
        <v>13</v>
      </c>
      <c r="E79" s="22">
        <v>10</v>
      </c>
      <c r="F79" s="23">
        <f t="shared" si="14"/>
        <v>187.5</v>
      </c>
      <c r="G79" s="22">
        <v>25</v>
      </c>
      <c r="H79" s="23">
        <f t="shared" si="15"/>
        <v>468.75</v>
      </c>
      <c r="I79" s="24" t="s">
        <v>73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23.25" customHeight="1">
      <c r="A80" s="52">
        <v>3</v>
      </c>
      <c r="B80" s="33" t="s">
        <v>85</v>
      </c>
      <c r="C80" s="22">
        <v>14</v>
      </c>
      <c r="D80" s="22" t="s">
        <v>13</v>
      </c>
      <c r="E80" s="20">
        <v>25</v>
      </c>
      <c r="F80" s="23">
        <f t="shared" si="14"/>
        <v>350</v>
      </c>
      <c r="G80" s="20">
        <v>20</v>
      </c>
      <c r="H80" s="23">
        <f t="shared" si="15"/>
        <v>280</v>
      </c>
      <c r="I80" s="21" t="s">
        <v>86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9" s="9" customFormat="1" ht="17.25" customHeight="1">
      <c r="A81" s="52">
        <v>4</v>
      </c>
      <c r="B81" s="21" t="s">
        <v>81</v>
      </c>
      <c r="C81" s="20">
        <v>1</v>
      </c>
      <c r="D81" s="22" t="s">
        <v>82</v>
      </c>
      <c r="E81" s="22">
        <v>85</v>
      </c>
      <c r="F81" s="23">
        <f t="shared" si="14"/>
        <v>85</v>
      </c>
      <c r="G81" s="22">
        <v>95</v>
      </c>
      <c r="H81" s="23">
        <f t="shared" si="15"/>
        <v>95</v>
      </c>
      <c r="I81" s="21" t="s">
        <v>83</v>
      </c>
    </row>
    <row r="82" spans="1:9" s="9" customFormat="1" ht="17.25" customHeight="1">
      <c r="A82" s="52">
        <v>5</v>
      </c>
      <c r="B82" s="21" t="s">
        <v>45</v>
      </c>
      <c r="C82" s="20">
        <v>1</v>
      </c>
      <c r="D82" s="22" t="s">
        <v>46</v>
      </c>
      <c r="E82" s="22">
        <v>70</v>
      </c>
      <c r="F82" s="23">
        <f t="shared" si="14"/>
        <v>70</v>
      </c>
      <c r="G82" s="22">
        <v>15</v>
      </c>
      <c r="H82" s="23">
        <f t="shared" si="15"/>
        <v>15</v>
      </c>
      <c r="I82" s="21" t="s">
        <v>47</v>
      </c>
    </row>
    <row r="83" spans="1:9" s="9" customFormat="1" ht="17.25" customHeight="1">
      <c r="A83" s="52">
        <v>6</v>
      </c>
      <c r="B83" s="21" t="s">
        <v>87</v>
      </c>
      <c r="C83" s="20">
        <v>1</v>
      </c>
      <c r="D83" s="22" t="s">
        <v>41</v>
      </c>
      <c r="E83" s="22">
        <v>80</v>
      </c>
      <c r="F83" s="23">
        <f t="shared" si="14"/>
        <v>80</v>
      </c>
      <c r="G83" s="22">
        <v>260</v>
      </c>
      <c r="H83" s="23">
        <f t="shared" si="15"/>
        <v>260</v>
      </c>
      <c r="I83" s="21" t="s">
        <v>87</v>
      </c>
    </row>
    <row r="84" spans="1:9" s="146" customFormat="1" ht="39.75" customHeight="1">
      <c r="A84" s="124">
        <v>7</v>
      </c>
      <c r="B84" s="149" t="s">
        <v>51</v>
      </c>
      <c r="C84" s="124">
        <v>3.4</v>
      </c>
      <c r="D84" s="124" t="s">
        <v>13</v>
      </c>
      <c r="E84" s="124">
        <v>15</v>
      </c>
      <c r="F84" s="148">
        <f t="shared" si="14"/>
        <v>51</v>
      </c>
      <c r="G84" s="124">
        <v>15</v>
      </c>
      <c r="H84" s="148">
        <f t="shared" si="15"/>
        <v>51</v>
      </c>
      <c r="I84" s="147" t="s">
        <v>52</v>
      </c>
    </row>
    <row r="85" spans="1:30" ht="17.25" customHeight="1">
      <c r="A85" s="175" t="s">
        <v>89</v>
      </c>
      <c r="B85" s="176"/>
      <c r="C85" s="18"/>
      <c r="D85" s="18"/>
      <c r="E85" s="16"/>
      <c r="F85" s="16"/>
      <c r="G85" s="18"/>
      <c r="H85" s="16"/>
      <c r="I85" s="19"/>
      <c r="J85" s="13"/>
      <c r="K85" s="13"/>
      <c r="L85" s="13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s="14" customFormat="1" ht="37.5" customHeight="1">
      <c r="A86" s="34">
        <v>1</v>
      </c>
      <c r="B86" s="21" t="s">
        <v>18</v>
      </c>
      <c r="C86" s="20">
        <v>6</v>
      </c>
      <c r="D86" s="22" t="s">
        <v>13</v>
      </c>
      <c r="E86" s="22">
        <v>10</v>
      </c>
      <c r="F86" s="23">
        <f>E86*C86</f>
        <v>60</v>
      </c>
      <c r="G86" s="22">
        <v>25</v>
      </c>
      <c r="H86" s="23">
        <f>G86*C86</f>
        <v>150</v>
      </c>
      <c r="I86" s="24" t="s">
        <v>73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s="9" customFormat="1" ht="28.5" customHeight="1">
      <c r="A87" s="34">
        <v>2</v>
      </c>
      <c r="B87" s="21" t="s">
        <v>15</v>
      </c>
      <c r="C87" s="25">
        <v>6</v>
      </c>
      <c r="D87" s="22" t="s">
        <v>13</v>
      </c>
      <c r="E87" s="22">
        <v>9</v>
      </c>
      <c r="F87" s="23">
        <f>E87*C87</f>
        <v>54</v>
      </c>
      <c r="G87" s="22">
        <v>12</v>
      </c>
      <c r="H87" s="23">
        <f>G87*C87</f>
        <v>72</v>
      </c>
      <c r="I87" s="51" t="s">
        <v>16</v>
      </c>
      <c r="J87" s="13"/>
      <c r="K87" s="13"/>
      <c r="L87" s="13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9" s="139" customFormat="1" ht="54.75" customHeight="1">
      <c r="A88" s="142">
        <v>3</v>
      </c>
      <c r="B88" s="55" t="s">
        <v>90</v>
      </c>
      <c r="C88" s="142">
        <f>1.5*2.8*4.2</f>
        <v>17.639999999999997</v>
      </c>
      <c r="D88" s="142" t="s">
        <v>13</v>
      </c>
      <c r="E88" s="142">
        <v>75</v>
      </c>
      <c r="F88" s="141">
        <f>E88*C88</f>
        <v>1322.9999999999998</v>
      </c>
      <c r="G88" s="142">
        <v>73</v>
      </c>
      <c r="H88" s="141">
        <f>G88*C88</f>
        <v>1287.7199999999998</v>
      </c>
      <c r="I88" s="140" t="s">
        <v>91</v>
      </c>
    </row>
    <row r="89" spans="1:30" s="133" customFormat="1" ht="23.25" customHeight="1">
      <c r="A89" s="138">
        <v>4</v>
      </c>
      <c r="B89" s="137" t="s">
        <v>92</v>
      </c>
      <c r="C89" s="132">
        <v>6</v>
      </c>
      <c r="D89" s="132" t="s">
        <v>13</v>
      </c>
      <c r="E89" s="132">
        <v>25</v>
      </c>
      <c r="F89" s="136">
        <f>E89*C89</f>
        <v>150</v>
      </c>
      <c r="G89" s="132">
        <v>20</v>
      </c>
      <c r="H89" s="136">
        <f>G89*C89</f>
        <v>120</v>
      </c>
      <c r="I89" s="135" t="s">
        <v>93</v>
      </c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</row>
    <row r="90" spans="1:9" s="146" customFormat="1" ht="39.75" customHeight="1">
      <c r="A90" s="124">
        <v>5</v>
      </c>
      <c r="B90" s="149" t="s">
        <v>51</v>
      </c>
      <c r="C90" s="124">
        <v>6</v>
      </c>
      <c r="D90" s="124" t="s">
        <v>13</v>
      </c>
      <c r="E90" s="124">
        <v>15</v>
      </c>
      <c r="F90" s="148">
        <f>E90*C90</f>
        <v>90</v>
      </c>
      <c r="G90" s="124">
        <v>15</v>
      </c>
      <c r="H90" s="148">
        <f>G90*C90</f>
        <v>90</v>
      </c>
      <c r="I90" s="147" t="s">
        <v>52</v>
      </c>
    </row>
    <row r="91" spans="1:17" ht="18" customHeight="1">
      <c r="A91" s="66" t="s">
        <v>94</v>
      </c>
      <c r="B91" s="67" t="s">
        <v>95</v>
      </c>
      <c r="C91" s="68"/>
      <c r="D91" s="68"/>
      <c r="E91" s="68"/>
      <c r="F91" s="69"/>
      <c r="G91" s="69"/>
      <c r="H91" s="69"/>
      <c r="I91" s="70"/>
      <c r="J91" s="11"/>
      <c r="K91" s="58"/>
      <c r="L91" s="58"/>
      <c r="M91" s="58"/>
      <c r="N91" s="58"/>
      <c r="O91" s="58"/>
      <c r="P91" s="58"/>
      <c r="Q91" s="58"/>
    </row>
    <row r="92" spans="1:30" ht="67.5" customHeight="1">
      <c r="A92" s="36">
        <v>1</v>
      </c>
      <c r="B92" s="120" t="s">
        <v>96</v>
      </c>
      <c r="C92" s="25">
        <v>126</v>
      </c>
      <c r="D92" s="22" t="s">
        <v>13</v>
      </c>
      <c r="E92" s="22">
        <v>45</v>
      </c>
      <c r="F92" s="23">
        <f>E92*C92</f>
        <v>5670</v>
      </c>
      <c r="G92" s="22">
        <v>30</v>
      </c>
      <c r="H92" s="23">
        <f>G92*C92</f>
        <v>3780</v>
      </c>
      <c r="I92" s="26" t="s">
        <v>97</v>
      </c>
      <c r="J92" s="13"/>
      <c r="K92" s="13"/>
      <c r="L92" s="13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33.75" customHeight="1">
      <c r="A93" s="36">
        <v>2</v>
      </c>
      <c r="B93" s="120" t="s">
        <v>98</v>
      </c>
      <c r="C93" s="25">
        <v>1</v>
      </c>
      <c r="D93" s="22" t="s">
        <v>41</v>
      </c>
      <c r="E93" s="22">
        <v>800</v>
      </c>
      <c r="F93" s="23">
        <f>E93*C93</f>
        <v>800</v>
      </c>
      <c r="G93" s="22">
        <v>400</v>
      </c>
      <c r="H93" s="23">
        <f>G93*C93</f>
        <v>400</v>
      </c>
      <c r="I93" s="26" t="s">
        <v>99</v>
      </c>
      <c r="J93" s="13"/>
      <c r="K93" s="13"/>
      <c r="L93" s="13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33" customHeight="1">
      <c r="A94" s="36">
        <v>3</v>
      </c>
      <c r="B94" s="120" t="s">
        <v>100</v>
      </c>
      <c r="C94" s="25">
        <v>1</v>
      </c>
      <c r="D94" s="22" t="s">
        <v>41</v>
      </c>
      <c r="E94" s="22">
        <v>160</v>
      </c>
      <c r="F94" s="23">
        <f>E94*C94</f>
        <v>160</v>
      </c>
      <c r="G94" s="22">
        <v>220</v>
      </c>
      <c r="H94" s="23">
        <f>G94*C94</f>
        <v>220</v>
      </c>
      <c r="I94" s="26" t="s">
        <v>101</v>
      </c>
      <c r="K94" s="13"/>
      <c r="L94" s="13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12" s="64" customFormat="1" ht="17.25" customHeight="1">
      <c r="A95" s="60"/>
      <c r="B95" s="65" t="s">
        <v>102</v>
      </c>
      <c r="C95" s="177" t="s">
        <v>103</v>
      </c>
      <c r="D95" s="178"/>
      <c r="E95" s="179"/>
      <c r="F95" s="62">
        <f>SUM(F8:F94)</f>
        <v>32825.03</v>
      </c>
      <c r="G95" s="60" t="s">
        <v>7</v>
      </c>
      <c r="H95" s="62">
        <f>SUM(H8:H94)</f>
        <v>35474.51200000001</v>
      </c>
      <c r="I95" s="61" t="s">
        <v>102</v>
      </c>
      <c r="J95" s="13"/>
      <c r="K95" s="63"/>
      <c r="L95" s="63"/>
    </row>
    <row r="96" spans="1:30" s="58" customFormat="1" ht="17.25" customHeight="1">
      <c r="A96" s="53" t="s">
        <v>104</v>
      </c>
      <c r="B96" s="55" t="s">
        <v>105</v>
      </c>
      <c r="C96" s="153" t="s">
        <v>106</v>
      </c>
      <c r="D96" s="170"/>
      <c r="E96" s="171"/>
      <c r="F96" s="172">
        <f>(H95+F95)*0.08+417</f>
        <v>5880.963360000002</v>
      </c>
      <c r="G96" s="173"/>
      <c r="H96" s="174"/>
      <c r="I96" s="56" t="s">
        <v>107</v>
      </c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</row>
    <row r="97" spans="1:256" s="58" customFormat="1" ht="15" customHeight="1">
      <c r="A97" s="58" t="s">
        <v>108</v>
      </c>
      <c r="B97" s="55" t="s">
        <v>109</v>
      </c>
      <c r="C97" s="153" t="s">
        <v>110</v>
      </c>
      <c r="D97" s="170"/>
      <c r="E97" s="171"/>
      <c r="F97" s="172">
        <f>(F95+H95)*0.17</f>
        <v>11610.922140000004</v>
      </c>
      <c r="G97" s="173"/>
      <c r="H97" s="174"/>
      <c r="I97" s="59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  <c r="IV97" s="57"/>
    </row>
    <row r="98" spans="1:30" s="57" customFormat="1" ht="18" customHeight="1">
      <c r="A98" s="53"/>
      <c r="B98" s="79"/>
      <c r="C98" s="78"/>
      <c r="D98" s="78"/>
      <c r="E98" s="78"/>
      <c r="F98" s="77"/>
      <c r="G98" s="77"/>
      <c r="H98" s="77"/>
      <c r="I98" s="80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</row>
    <row r="99" spans="1:30" s="10" customFormat="1" ht="18" customHeight="1">
      <c r="A99" s="37" t="s">
        <v>111</v>
      </c>
      <c r="B99" s="38" t="s">
        <v>112</v>
      </c>
      <c r="C99" s="39"/>
      <c r="D99" s="39"/>
      <c r="E99" s="39"/>
      <c r="F99" s="39"/>
      <c r="G99" s="39"/>
      <c r="H99" s="39"/>
      <c r="I99" s="40"/>
      <c r="J99" s="11"/>
      <c r="K99" s="11"/>
      <c r="L99" s="1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s="10" customFormat="1" ht="26.25" customHeight="1">
      <c r="A100" s="28">
        <v>1</v>
      </c>
      <c r="B100" s="27" t="s">
        <v>113</v>
      </c>
      <c r="C100" s="28">
        <v>1</v>
      </c>
      <c r="D100" s="28" t="s">
        <v>41</v>
      </c>
      <c r="E100" s="28">
        <v>0</v>
      </c>
      <c r="F100" s="22">
        <f>E100*C100</f>
        <v>0</v>
      </c>
      <c r="G100" s="28">
        <v>1200</v>
      </c>
      <c r="H100" s="22">
        <f>G100</f>
        <v>1200</v>
      </c>
      <c r="I100" s="54" t="s">
        <v>114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s="10" customFormat="1" ht="24.75" customHeight="1">
      <c r="A101" s="28">
        <v>2</v>
      </c>
      <c r="B101" s="27" t="s">
        <v>115</v>
      </c>
      <c r="C101" s="28">
        <v>1</v>
      </c>
      <c r="D101" s="28" t="s">
        <v>41</v>
      </c>
      <c r="E101" s="28">
        <v>0</v>
      </c>
      <c r="F101" s="22">
        <f>E101*C101</f>
        <v>0</v>
      </c>
      <c r="G101" s="28">
        <v>1600</v>
      </c>
      <c r="H101" s="22">
        <f>G101</f>
        <v>1600</v>
      </c>
      <c r="I101" s="35" t="s">
        <v>116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s="10" customFormat="1" ht="28.5" customHeight="1">
      <c r="A102" s="117">
        <v>3</v>
      </c>
      <c r="B102" s="98" t="s">
        <v>117</v>
      </c>
      <c r="C102" s="117">
        <v>1</v>
      </c>
      <c r="D102" s="117" t="s">
        <v>41</v>
      </c>
      <c r="E102" s="117">
        <v>0</v>
      </c>
      <c r="F102" s="116">
        <v>0</v>
      </c>
      <c r="G102" s="117">
        <v>350</v>
      </c>
      <c r="H102" s="22">
        <f>G102</f>
        <v>350</v>
      </c>
      <c r="I102" s="119" t="s">
        <v>7</v>
      </c>
      <c r="J102" s="118"/>
      <c r="K102" s="115"/>
      <c r="L102" s="115"/>
      <c r="M102" s="115"/>
      <c r="N102" s="115"/>
      <c r="O102" s="115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s="10" customFormat="1" ht="22.5" customHeight="1">
      <c r="A103" s="117">
        <v>4</v>
      </c>
      <c r="B103" s="98" t="s">
        <v>118</v>
      </c>
      <c r="C103" s="117">
        <v>126</v>
      </c>
      <c r="D103" s="22" t="s">
        <v>13</v>
      </c>
      <c r="E103" s="117">
        <v>0</v>
      </c>
      <c r="F103" s="116">
        <v>0</v>
      </c>
      <c r="G103" s="117">
        <v>30</v>
      </c>
      <c r="H103" s="22">
        <f>C103*G103</f>
        <v>3780</v>
      </c>
      <c r="I103" s="119" t="s">
        <v>118</v>
      </c>
      <c r="J103" s="118"/>
      <c r="K103" s="115"/>
      <c r="L103" s="115"/>
      <c r="M103" s="115"/>
      <c r="N103" s="115"/>
      <c r="O103" s="115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256" ht="20.25" customHeight="1">
      <c r="A104" s="71" t="s">
        <v>119</v>
      </c>
      <c r="B104" s="72" t="s">
        <v>120</v>
      </c>
      <c r="C104" s="164" t="s">
        <v>121</v>
      </c>
      <c r="D104" s="165"/>
      <c r="E104" s="166"/>
      <c r="F104" s="167">
        <f>F95+H95+F96+F97+H100+H101+H102+H103</f>
        <v>92721.42750000002</v>
      </c>
      <c r="G104" s="168"/>
      <c r="H104" s="169"/>
      <c r="I104" s="73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</row>
    <row r="105" spans="1:256" s="11" customFormat="1" ht="14.25">
      <c r="A105" s="41" t="s">
        <v>122</v>
      </c>
      <c r="B105" s="42"/>
      <c r="C105" s="41"/>
      <c r="D105" s="41"/>
      <c r="E105" s="43"/>
      <c r="F105" s="43"/>
      <c r="G105" s="44"/>
      <c r="H105" s="43"/>
      <c r="I105" s="42" t="s">
        <v>123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</row>
    <row r="106" spans="1:256" s="12" customFormat="1" ht="18" customHeight="1">
      <c r="A106" s="45" t="s">
        <v>124</v>
      </c>
      <c r="B106" s="152" t="s">
        <v>125</v>
      </c>
      <c r="C106" s="152"/>
      <c r="D106" s="152"/>
      <c r="E106" s="152"/>
      <c r="F106" s="152"/>
      <c r="G106" s="152"/>
      <c r="H106" s="152"/>
      <c r="I106" s="15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12" customFormat="1" ht="18" customHeight="1">
      <c r="A107" s="45" t="s">
        <v>124</v>
      </c>
      <c r="B107" s="163" t="s">
        <v>126</v>
      </c>
      <c r="C107" s="163"/>
      <c r="D107" s="163"/>
      <c r="E107" s="163"/>
      <c r="F107" s="163"/>
      <c r="G107" s="163"/>
      <c r="H107" s="163"/>
      <c r="I107" s="163"/>
      <c r="J107" s="2"/>
      <c r="K107" s="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12" customFormat="1" ht="18" customHeight="1">
      <c r="A108" s="45" t="s">
        <v>124</v>
      </c>
      <c r="B108" s="163" t="s">
        <v>127</v>
      </c>
      <c r="C108" s="163"/>
      <c r="D108" s="163"/>
      <c r="E108" s="163"/>
      <c r="F108" s="163"/>
      <c r="G108" s="163"/>
      <c r="H108" s="163"/>
      <c r="I108" s="16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12" customFormat="1" ht="18" customHeight="1">
      <c r="A109" s="45" t="s">
        <v>124</v>
      </c>
      <c r="B109" s="163" t="s">
        <v>128</v>
      </c>
      <c r="C109" s="163"/>
      <c r="D109" s="163"/>
      <c r="E109" s="163"/>
      <c r="F109" s="163"/>
      <c r="G109" s="163"/>
      <c r="H109" s="163"/>
      <c r="I109" s="16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9" ht="14.25">
      <c r="A110" s="46" t="s">
        <v>124</v>
      </c>
      <c r="B110" s="162" t="s">
        <v>129</v>
      </c>
      <c r="C110" s="162"/>
      <c r="D110" s="162"/>
      <c r="E110" s="162"/>
      <c r="F110" s="162"/>
      <c r="G110" s="162"/>
      <c r="H110" s="162"/>
      <c r="I110" s="162"/>
    </row>
    <row r="111" spans="1:9" ht="16.5" customHeight="1">
      <c r="A111" s="46" t="s">
        <v>124</v>
      </c>
      <c r="B111" s="162" t="s">
        <v>130</v>
      </c>
      <c r="C111" s="162"/>
      <c r="D111" s="162"/>
      <c r="E111" s="162"/>
      <c r="F111" s="162"/>
      <c r="G111" s="162"/>
      <c r="H111" s="162"/>
      <c r="I111" s="162"/>
    </row>
    <row r="112" spans="1:10" ht="18.75" customHeight="1">
      <c r="A112" s="46" t="s">
        <v>124</v>
      </c>
      <c r="B112" s="162" t="s">
        <v>131</v>
      </c>
      <c r="C112" s="162"/>
      <c r="D112" s="162"/>
      <c r="E112" s="162"/>
      <c r="F112" s="162"/>
      <c r="G112" s="162"/>
      <c r="H112" s="162"/>
      <c r="I112" s="162"/>
      <c r="J112" s="82"/>
    </row>
    <row r="113" spans="1:9" ht="18.75" customHeight="1">
      <c r="A113" s="46" t="s">
        <v>124</v>
      </c>
      <c r="B113" s="162" t="s">
        <v>132</v>
      </c>
      <c r="C113" s="162"/>
      <c r="D113" s="162"/>
      <c r="E113" s="162"/>
      <c r="F113" s="162"/>
      <c r="G113" s="162"/>
      <c r="H113" s="162"/>
      <c r="I113" s="162"/>
    </row>
    <row r="114" spans="1:9" ht="14.25">
      <c r="A114" s="46" t="s">
        <v>124</v>
      </c>
      <c r="B114" s="162" t="s">
        <v>133</v>
      </c>
      <c r="C114" s="162"/>
      <c r="D114" s="162"/>
      <c r="E114" s="162"/>
      <c r="F114" s="162"/>
      <c r="G114" s="162"/>
      <c r="H114" s="162"/>
      <c r="I114" s="162"/>
    </row>
    <row r="115" spans="1:9" ht="14.25">
      <c r="A115" s="46" t="s">
        <v>124</v>
      </c>
      <c r="B115" s="162" t="s">
        <v>134</v>
      </c>
      <c r="C115" s="162"/>
      <c r="D115" s="162"/>
      <c r="E115" s="162"/>
      <c r="F115" s="162"/>
      <c r="G115" s="162"/>
      <c r="H115" s="162"/>
      <c r="I115" s="162"/>
    </row>
    <row r="116" spans="1:9" ht="18.75" customHeight="1">
      <c r="A116" s="48"/>
      <c r="B116" s="156" t="s">
        <v>135</v>
      </c>
      <c r="C116" s="156"/>
      <c r="D116" s="48"/>
      <c r="E116" s="49"/>
      <c r="F116" s="49"/>
      <c r="G116" s="50"/>
      <c r="H116" s="49"/>
      <c r="I116" s="47" t="s">
        <v>136</v>
      </c>
    </row>
    <row r="117" spans="1:9" ht="18.75" customHeight="1">
      <c r="A117" s="48"/>
      <c r="B117" s="47"/>
      <c r="C117" s="48"/>
      <c r="D117" s="48"/>
      <c r="E117" s="49"/>
      <c r="F117" s="49"/>
      <c r="G117" s="50"/>
      <c r="H117" s="49"/>
      <c r="I117" s="47"/>
    </row>
    <row r="118" spans="2:9" ht="18.75" customHeight="1">
      <c r="B118" s="157" t="s">
        <v>196</v>
      </c>
      <c r="C118" s="157"/>
      <c r="D118" s="157"/>
      <c r="I118" s="2" t="s">
        <v>195</v>
      </c>
    </row>
    <row r="121" spans="1:256" s="104" customFormat="1" ht="14.25">
      <c r="A121" s="158" t="s">
        <v>137</v>
      </c>
      <c r="B121" s="159"/>
      <c r="C121" s="86"/>
      <c r="D121" s="86"/>
      <c r="E121" s="86"/>
      <c r="F121" s="86"/>
      <c r="G121" s="86"/>
      <c r="H121" s="86"/>
      <c r="I121" s="87" t="s">
        <v>138</v>
      </c>
      <c r="J121" s="103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5"/>
      <c r="EF121" s="105"/>
      <c r="EG121" s="105"/>
      <c r="EH121" s="105"/>
      <c r="EI121" s="105"/>
      <c r="EJ121" s="105"/>
      <c r="EK121" s="105"/>
      <c r="EL121" s="105"/>
      <c r="EM121" s="105"/>
      <c r="EN121" s="105"/>
      <c r="EO121" s="105"/>
      <c r="EP121" s="105"/>
      <c r="EQ121" s="105"/>
      <c r="ER121" s="105"/>
      <c r="ES121" s="105"/>
      <c r="ET121" s="105"/>
      <c r="EU121" s="105"/>
      <c r="EV121" s="105"/>
      <c r="EW121" s="105"/>
      <c r="EX121" s="105"/>
      <c r="EY121" s="105"/>
      <c r="EZ121" s="105"/>
      <c r="FA121" s="105"/>
      <c r="FB121" s="105"/>
      <c r="FC121" s="105"/>
      <c r="FD121" s="105"/>
      <c r="FE121" s="105"/>
      <c r="FF121" s="105"/>
      <c r="FG121" s="105"/>
      <c r="FH121" s="105"/>
      <c r="FI121" s="105"/>
      <c r="FJ121" s="105"/>
      <c r="FK121" s="105"/>
      <c r="FL121" s="105"/>
      <c r="FM121" s="105"/>
      <c r="FN121" s="105"/>
      <c r="FO121" s="105"/>
      <c r="FP121" s="105"/>
      <c r="FQ121" s="105"/>
      <c r="FR121" s="105"/>
      <c r="FS121" s="105"/>
      <c r="FT121" s="105"/>
      <c r="FU121" s="105"/>
      <c r="FV121" s="105"/>
      <c r="FW121" s="105"/>
      <c r="FX121" s="105"/>
      <c r="FY121" s="105"/>
      <c r="FZ121" s="105"/>
      <c r="GA121" s="105"/>
      <c r="GB121" s="105"/>
      <c r="GC121" s="105"/>
      <c r="GD121" s="105"/>
      <c r="GE121" s="105"/>
      <c r="GF121" s="105"/>
      <c r="GG121" s="105"/>
      <c r="GH121" s="105"/>
      <c r="GI121" s="105"/>
      <c r="GJ121" s="105"/>
      <c r="GK121" s="105"/>
      <c r="GL121" s="105"/>
      <c r="GM121" s="105"/>
      <c r="GN121" s="105"/>
      <c r="GO121" s="105"/>
      <c r="GP121" s="105"/>
      <c r="GQ121" s="105"/>
      <c r="GR121" s="105"/>
      <c r="GS121" s="105"/>
      <c r="GT121" s="105"/>
      <c r="GU121" s="105"/>
      <c r="GV121" s="105"/>
      <c r="GW121" s="105"/>
      <c r="GX121" s="105"/>
      <c r="GY121" s="105"/>
      <c r="GZ121" s="105"/>
      <c r="HA121" s="105"/>
      <c r="HB121" s="105"/>
      <c r="HC121" s="105"/>
      <c r="HD121" s="105"/>
      <c r="HE121" s="105"/>
      <c r="HF121" s="105"/>
      <c r="HG121" s="105"/>
      <c r="HH121" s="105"/>
      <c r="HI121" s="105"/>
      <c r="HJ121" s="105"/>
      <c r="HK121" s="105"/>
      <c r="HL121" s="105"/>
      <c r="HM121" s="105"/>
      <c r="HN121" s="105"/>
      <c r="HO121" s="105"/>
      <c r="HP121" s="105"/>
      <c r="HQ121" s="105"/>
      <c r="HR121" s="105"/>
      <c r="HS121" s="105"/>
      <c r="HT121" s="105"/>
      <c r="HU121" s="105"/>
      <c r="HV121" s="105"/>
      <c r="HW121" s="105"/>
      <c r="HX121" s="105"/>
      <c r="HY121" s="105"/>
      <c r="HZ121" s="105"/>
      <c r="IA121" s="105"/>
      <c r="IB121" s="105"/>
      <c r="IC121" s="105"/>
      <c r="ID121" s="105"/>
      <c r="IE121" s="105"/>
      <c r="IF121" s="105"/>
      <c r="IG121" s="105"/>
      <c r="IH121" s="105"/>
      <c r="II121" s="105"/>
      <c r="IJ121" s="105"/>
      <c r="IK121" s="105"/>
      <c r="IL121" s="105"/>
      <c r="IM121" s="105"/>
      <c r="IN121" s="105"/>
      <c r="IO121" s="105"/>
      <c r="IP121" s="105"/>
      <c r="IQ121" s="105"/>
      <c r="IR121" s="105"/>
      <c r="IS121" s="105"/>
      <c r="IT121" s="105"/>
      <c r="IU121" s="105"/>
      <c r="IV121" s="105"/>
    </row>
    <row r="122" spans="1:9" ht="24.75" customHeight="1">
      <c r="A122" s="101">
        <v>1</v>
      </c>
      <c r="B122" s="94" t="s">
        <v>139</v>
      </c>
      <c r="C122" s="101">
        <v>60</v>
      </c>
      <c r="D122" s="85" t="s">
        <v>33</v>
      </c>
      <c r="E122" s="85">
        <v>18</v>
      </c>
      <c r="F122" s="85">
        <f aca="true" t="shared" si="16" ref="F122:F152">C122*E122</f>
        <v>1080</v>
      </c>
      <c r="G122" s="85"/>
      <c r="H122" s="85"/>
      <c r="I122" s="102" t="s">
        <v>140</v>
      </c>
    </row>
    <row r="123" spans="1:9" ht="21.75" customHeight="1">
      <c r="A123" s="101">
        <v>3</v>
      </c>
      <c r="B123" s="90" t="s">
        <v>141</v>
      </c>
      <c r="C123" s="131">
        <v>82</v>
      </c>
      <c r="D123" s="91" t="s">
        <v>13</v>
      </c>
      <c r="E123" s="91">
        <v>160</v>
      </c>
      <c r="F123" s="85">
        <f t="shared" si="16"/>
        <v>13120</v>
      </c>
      <c r="G123" s="91"/>
      <c r="H123" s="91"/>
      <c r="I123" s="92" t="s">
        <v>142</v>
      </c>
    </row>
    <row r="124" spans="1:9" ht="21" customHeight="1">
      <c r="A124" s="101">
        <v>4</v>
      </c>
      <c r="B124" s="90" t="s">
        <v>143</v>
      </c>
      <c r="C124" s="91">
        <f>6*1.05</f>
        <v>6.300000000000001</v>
      </c>
      <c r="D124" s="91" t="s">
        <v>13</v>
      </c>
      <c r="E124" s="91">
        <v>60</v>
      </c>
      <c r="F124" s="85">
        <f t="shared" si="16"/>
        <v>378.00000000000006</v>
      </c>
      <c r="G124" s="91"/>
      <c r="H124" s="91"/>
      <c r="I124" s="92" t="s">
        <v>144</v>
      </c>
    </row>
    <row r="125" spans="1:11" ht="25.5" customHeight="1">
      <c r="A125" s="101">
        <v>5</v>
      </c>
      <c r="B125" s="90" t="s">
        <v>145</v>
      </c>
      <c r="C125" s="91">
        <f>7.9*1.05</f>
        <v>8.295</v>
      </c>
      <c r="D125" s="91" t="s">
        <v>13</v>
      </c>
      <c r="E125" s="91">
        <v>70</v>
      </c>
      <c r="F125" s="85">
        <f t="shared" si="16"/>
        <v>580.65</v>
      </c>
      <c r="G125" s="91"/>
      <c r="H125" s="91"/>
      <c r="I125" s="92" t="s">
        <v>146</v>
      </c>
      <c r="K125" s="5" t="s">
        <v>147</v>
      </c>
    </row>
    <row r="126" spans="1:9" ht="21.75" customHeight="1">
      <c r="A126" s="101">
        <v>6</v>
      </c>
      <c r="B126" s="90" t="s">
        <v>148</v>
      </c>
      <c r="C126" s="93">
        <v>30</v>
      </c>
      <c r="D126" s="91" t="s">
        <v>13</v>
      </c>
      <c r="E126" s="91">
        <v>70</v>
      </c>
      <c r="F126" s="85">
        <f t="shared" si="16"/>
        <v>2100</v>
      </c>
      <c r="G126" s="91"/>
      <c r="H126" s="91"/>
      <c r="I126" s="92" t="s">
        <v>149</v>
      </c>
    </row>
    <row r="127" spans="1:9" ht="21" customHeight="1">
      <c r="A127" s="101">
        <v>7</v>
      </c>
      <c r="B127" s="90" t="s">
        <v>150</v>
      </c>
      <c r="C127" s="91">
        <f>8.2*1.05</f>
        <v>8.61</v>
      </c>
      <c r="D127" s="91" t="s">
        <v>13</v>
      </c>
      <c r="E127" s="91">
        <v>70</v>
      </c>
      <c r="F127" s="85">
        <f t="shared" si="16"/>
        <v>602.6999999999999</v>
      </c>
      <c r="G127" s="91"/>
      <c r="H127" s="91"/>
      <c r="I127" s="92" t="s">
        <v>151</v>
      </c>
    </row>
    <row r="128" spans="1:9" ht="21" customHeight="1">
      <c r="A128" s="101">
        <v>8</v>
      </c>
      <c r="B128" s="90" t="s">
        <v>152</v>
      </c>
      <c r="C128" s="91">
        <v>36</v>
      </c>
      <c r="D128" s="91" t="s">
        <v>13</v>
      </c>
      <c r="E128" s="91">
        <v>70</v>
      </c>
      <c r="F128" s="85">
        <f t="shared" si="16"/>
        <v>2520</v>
      </c>
      <c r="G128" s="91"/>
      <c r="H128" s="91"/>
      <c r="I128" s="92" t="s">
        <v>149</v>
      </c>
    </row>
    <row r="129" spans="1:9" s="125" customFormat="1" ht="24.75" customHeight="1">
      <c r="A129" s="129">
        <v>9</v>
      </c>
      <c r="B129" s="126" t="s">
        <v>153</v>
      </c>
      <c r="C129" s="127">
        <v>5.23</v>
      </c>
      <c r="D129" s="127" t="s">
        <v>21</v>
      </c>
      <c r="E129" s="127">
        <v>1400</v>
      </c>
      <c r="F129" s="128">
        <f t="shared" si="16"/>
        <v>7322.000000000001</v>
      </c>
      <c r="G129" s="127"/>
      <c r="H129" s="127"/>
      <c r="I129" s="126" t="s">
        <v>154</v>
      </c>
    </row>
    <row r="130" spans="1:9" ht="14.25">
      <c r="A130" s="101">
        <v>10</v>
      </c>
      <c r="B130" s="89" t="s">
        <v>155</v>
      </c>
      <c r="C130" s="52">
        <v>3</v>
      </c>
      <c r="D130" s="95" t="s">
        <v>156</v>
      </c>
      <c r="E130" s="95">
        <v>1100</v>
      </c>
      <c r="F130" s="85">
        <f t="shared" si="16"/>
        <v>3300</v>
      </c>
      <c r="G130" s="95"/>
      <c r="H130" s="52"/>
      <c r="I130" s="89" t="s">
        <v>157</v>
      </c>
    </row>
    <row r="131" spans="1:9" ht="14.25">
      <c r="A131" s="101">
        <v>11</v>
      </c>
      <c r="B131" s="89" t="s">
        <v>158</v>
      </c>
      <c r="C131" s="52">
        <f>2.4*2.4</f>
        <v>5.76</v>
      </c>
      <c r="D131" s="122" t="s">
        <v>13</v>
      </c>
      <c r="E131" s="95">
        <v>380</v>
      </c>
      <c r="F131" s="85">
        <f t="shared" si="16"/>
        <v>2188.7999999999997</v>
      </c>
      <c r="G131" s="95"/>
      <c r="H131" s="52"/>
      <c r="I131" s="121" t="s">
        <v>159</v>
      </c>
    </row>
    <row r="132" spans="1:9" ht="14.25">
      <c r="A132" s="101">
        <v>12</v>
      </c>
      <c r="B132" s="96" t="s">
        <v>160</v>
      </c>
      <c r="C132" s="88">
        <v>2</v>
      </c>
      <c r="D132" s="123" t="s">
        <v>33</v>
      </c>
      <c r="E132" s="52">
        <v>600</v>
      </c>
      <c r="F132" s="85">
        <f t="shared" si="16"/>
        <v>1200</v>
      </c>
      <c r="G132" s="52"/>
      <c r="H132" s="52"/>
      <c r="I132" s="97" t="s">
        <v>161</v>
      </c>
    </row>
    <row r="133" spans="1:9" ht="14.25">
      <c r="A133" s="101">
        <v>13</v>
      </c>
      <c r="B133" s="96" t="s">
        <v>162</v>
      </c>
      <c r="C133" s="88">
        <f>1.4*2.2</f>
        <v>3.08</v>
      </c>
      <c r="D133" s="122" t="s">
        <v>13</v>
      </c>
      <c r="E133" s="52">
        <v>380</v>
      </c>
      <c r="F133" s="85">
        <f t="shared" si="16"/>
        <v>1170.4</v>
      </c>
      <c r="G133" s="52"/>
      <c r="H133" s="52"/>
      <c r="I133" s="97" t="s">
        <v>161</v>
      </c>
    </row>
    <row r="134" spans="1:9" ht="14.25">
      <c r="A134" s="101">
        <v>14</v>
      </c>
      <c r="B134" s="96" t="s">
        <v>163</v>
      </c>
      <c r="C134" s="88">
        <f>1.8*2.2</f>
        <v>3.9600000000000004</v>
      </c>
      <c r="D134" s="122" t="s">
        <v>13</v>
      </c>
      <c r="E134" s="52">
        <v>200</v>
      </c>
      <c r="F134" s="85">
        <f t="shared" si="16"/>
        <v>792.0000000000001</v>
      </c>
      <c r="G134" s="52"/>
      <c r="H134" s="52"/>
      <c r="I134" s="97" t="s">
        <v>161</v>
      </c>
    </row>
    <row r="135" spans="1:9" ht="30.75" customHeight="1">
      <c r="A135" s="101">
        <v>15</v>
      </c>
      <c r="B135" s="96" t="s">
        <v>164</v>
      </c>
      <c r="C135" s="88">
        <v>1</v>
      </c>
      <c r="D135" s="52" t="s">
        <v>165</v>
      </c>
      <c r="E135" s="52">
        <v>800</v>
      </c>
      <c r="F135" s="85">
        <f t="shared" si="16"/>
        <v>800</v>
      </c>
      <c r="G135" s="52"/>
      <c r="H135" s="52"/>
      <c r="I135" s="94" t="s">
        <v>166</v>
      </c>
    </row>
    <row r="136" spans="1:9" ht="24.75" customHeight="1">
      <c r="A136" s="101">
        <v>16</v>
      </c>
      <c r="B136" s="96" t="s">
        <v>167</v>
      </c>
      <c r="C136" s="88">
        <v>2</v>
      </c>
      <c r="D136" s="52" t="s">
        <v>165</v>
      </c>
      <c r="E136" s="52">
        <v>1400</v>
      </c>
      <c r="F136" s="85">
        <f t="shared" si="16"/>
        <v>2800</v>
      </c>
      <c r="G136" s="52"/>
      <c r="H136" s="52"/>
      <c r="I136" s="94" t="s">
        <v>168</v>
      </c>
    </row>
    <row r="137" spans="1:9" ht="21" customHeight="1">
      <c r="A137" s="101">
        <v>18</v>
      </c>
      <c r="B137" s="84" t="s">
        <v>169</v>
      </c>
      <c r="C137" s="88">
        <v>2</v>
      </c>
      <c r="D137" s="52" t="s">
        <v>165</v>
      </c>
      <c r="E137" s="52">
        <v>1200</v>
      </c>
      <c r="F137" s="85">
        <f t="shared" si="16"/>
        <v>2400</v>
      </c>
      <c r="G137" s="52"/>
      <c r="H137" s="52"/>
      <c r="I137" s="94" t="s">
        <v>168</v>
      </c>
    </row>
    <row r="138" spans="1:9" ht="21" customHeight="1">
      <c r="A138" s="101">
        <v>18</v>
      </c>
      <c r="B138" s="84" t="s">
        <v>170</v>
      </c>
      <c r="C138" s="88">
        <v>1</v>
      </c>
      <c r="D138" s="52" t="s">
        <v>165</v>
      </c>
      <c r="E138" s="52">
        <v>2200</v>
      </c>
      <c r="F138" s="85">
        <f t="shared" si="16"/>
        <v>2200</v>
      </c>
      <c r="G138" s="52"/>
      <c r="H138" s="52"/>
      <c r="I138" s="94" t="s">
        <v>168</v>
      </c>
    </row>
    <row r="139" spans="1:256" ht="21.75" customHeight="1">
      <c r="A139" s="101">
        <v>19</v>
      </c>
      <c r="B139" s="98" t="s">
        <v>171</v>
      </c>
      <c r="C139" s="88">
        <v>3</v>
      </c>
      <c r="D139" s="52" t="s">
        <v>165</v>
      </c>
      <c r="E139" s="52">
        <v>200</v>
      </c>
      <c r="F139" s="85">
        <f t="shared" si="16"/>
        <v>600</v>
      </c>
      <c r="G139" s="52"/>
      <c r="H139" s="52"/>
      <c r="I139" s="94" t="s">
        <v>172</v>
      </c>
      <c r="J139" s="99"/>
      <c r="K139" s="99"/>
      <c r="L139" s="99"/>
      <c r="M139" s="99"/>
      <c r="N139" s="99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9" ht="28.5" customHeight="1">
      <c r="A140" s="101">
        <v>20</v>
      </c>
      <c r="B140" s="98" t="s">
        <v>173</v>
      </c>
      <c r="C140" s="88">
        <v>1</v>
      </c>
      <c r="D140" s="52" t="s">
        <v>41</v>
      </c>
      <c r="E140" s="52">
        <v>360</v>
      </c>
      <c r="F140" s="85">
        <f t="shared" si="16"/>
        <v>360</v>
      </c>
      <c r="G140" s="52"/>
      <c r="H140" s="52"/>
      <c r="I140" s="89" t="s">
        <v>174</v>
      </c>
    </row>
    <row r="141" spans="1:9" ht="21" customHeight="1">
      <c r="A141" s="101">
        <v>21</v>
      </c>
      <c r="B141" s="96" t="s">
        <v>175</v>
      </c>
      <c r="C141" s="88">
        <v>1</v>
      </c>
      <c r="D141" s="52" t="s">
        <v>165</v>
      </c>
      <c r="E141" s="52">
        <v>1000</v>
      </c>
      <c r="F141" s="85">
        <f t="shared" si="16"/>
        <v>1000</v>
      </c>
      <c r="G141" s="52"/>
      <c r="H141" s="52"/>
      <c r="I141" s="89" t="s">
        <v>176</v>
      </c>
    </row>
    <row r="142" spans="1:9" ht="18.75" customHeight="1">
      <c r="A142" s="101">
        <v>22</v>
      </c>
      <c r="B142" s="96" t="s">
        <v>177</v>
      </c>
      <c r="C142" s="88">
        <f>17*1.05</f>
        <v>17.85</v>
      </c>
      <c r="D142" s="52" t="s">
        <v>13</v>
      </c>
      <c r="E142" s="52">
        <v>120</v>
      </c>
      <c r="F142" s="85">
        <f t="shared" si="16"/>
        <v>2142</v>
      </c>
      <c r="G142" s="52"/>
      <c r="H142" s="52"/>
      <c r="I142" s="89" t="s">
        <v>178</v>
      </c>
    </row>
    <row r="143" spans="1:9" ht="18.75" customHeight="1">
      <c r="A143" s="101">
        <v>23</v>
      </c>
      <c r="B143" s="96" t="s">
        <v>179</v>
      </c>
      <c r="C143" s="88">
        <v>2</v>
      </c>
      <c r="D143" s="52" t="s">
        <v>165</v>
      </c>
      <c r="E143" s="52">
        <v>800</v>
      </c>
      <c r="F143" s="85">
        <f t="shared" si="16"/>
        <v>1600</v>
      </c>
      <c r="G143" s="52"/>
      <c r="H143" s="52"/>
      <c r="I143" s="94" t="s">
        <v>168</v>
      </c>
    </row>
    <row r="144" spans="1:9" ht="18.75" customHeight="1">
      <c r="A144" s="101">
        <v>23</v>
      </c>
      <c r="B144" s="96" t="s">
        <v>180</v>
      </c>
      <c r="C144" s="88">
        <v>4</v>
      </c>
      <c r="D144" s="52" t="s">
        <v>13</v>
      </c>
      <c r="E144" s="52">
        <v>210</v>
      </c>
      <c r="F144" s="85">
        <f t="shared" si="16"/>
        <v>840</v>
      </c>
      <c r="G144" s="52"/>
      <c r="H144" s="52"/>
      <c r="I144" s="94" t="s">
        <v>168</v>
      </c>
    </row>
    <row r="145" spans="1:9" ht="18.75" customHeight="1">
      <c r="A145" s="101">
        <v>24</v>
      </c>
      <c r="B145" s="96" t="s">
        <v>181</v>
      </c>
      <c r="C145" s="88">
        <v>1</v>
      </c>
      <c r="D145" s="52" t="s">
        <v>165</v>
      </c>
      <c r="E145" s="52">
        <v>900</v>
      </c>
      <c r="F145" s="85">
        <f t="shared" si="16"/>
        <v>900</v>
      </c>
      <c r="G145" s="52"/>
      <c r="H145" s="52"/>
      <c r="I145" s="89" t="s">
        <v>182</v>
      </c>
    </row>
    <row r="146" spans="1:9" ht="18.75" customHeight="1">
      <c r="A146" s="101">
        <v>25</v>
      </c>
      <c r="B146" s="96" t="s">
        <v>183</v>
      </c>
      <c r="C146" s="88">
        <v>50</v>
      </c>
      <c r="D146" s="52" t="s">
        <v>13</v>
      </c>
      <c r="E146" s="52">
        <v>60</v>
      </c>
      <c r="F146" s="85">
        <f t="shared" si="16"/>
        <v>3000</v>
      </c>
      <c r="G146" s="52"/>
      <c r="H146" s="52"/>
      <c r="I146" s="89" t="s">
        <v>159</v>
      </c>
    </row>
    <row r="147" spans="1:9" ht="18.75" customHeight="1">
      <c r="A147" s="101">
        <v>26</v>
      </c>
      <c r="B147" s="96" t="s">
        <v>184</v>
      </c>
      <c r="C147" s="88">
        <v>66</v>
      </c>
      <c r="D147" s="52" t="s">
        <v>13</v>
      </c>
      <c r="E147" s="52">
        <v>60</v>
      </c>
      <c r="F147" s="85">
        <f t="shared" si="16"/>
        <v>3960</v>
      </c>
      <c r="G147" s="52"/>
      <c r="H147" s="52"/>
      <c r="I147" s="89" t="s">
        <v>185</v>
      </c>
    </row>
    <row r="148" spans="1:9" ht="18.75" customHeight="1">
      <c r="A148" s="101">
        <v>27</v>
      </c>
      <c r="B148" s="96" t="s">
        <v>186</v>
      </c>
      <c r="C148" s="88">
        <v>2.8</v>
      </c>
      <c r="D148" s="52" t="s">
        <v>21</v>
      </c>
      <c r="E148" s="52">
        <v>220</v>
      </c>
      <c r="F148" s="85">
        <f t="shared" si="16"/>
        <v>616</v>
      </c>
      <c r="G148" s="52"/>
      <c r="H148" s="52"/>
      <c r="I148" s="89" t="s">
        <v>187</v>
      </c>
    </row>
    <row r="149" spans="1:9" ht="18.75" customHeight="1">
      <c r="A149" s="101">
        <v>27</v>
      </c>
      <c r="B149" s="96" t="s">
        <v>188</v>
      </c>
      <c r="C149" s="88">
        <v>4.85</v>
      </c>
      <c r="D149" s="52" t="s">
        <v>21</v>
      </c>
      <c r="E149" s="52">
        <v>220</v>
      </c>
      <c r="F149" s="85">
        <f t="shared" si="16"/>
        <v>1067</v>
      </c>
      <c r="G149" s="52"/>
      <c r="H149" s="52"/>
      <c r="I149" s="89" t="s">
        <v>187</v>
      </c>
    </row>
    <row r="150" spans="1:9" ht="18.75" customHeight="1">
      <c r="A150" s="101">
        <v>28</v>
      </c>
      <c r="B150" s="96" t="s">
        <v>189</v>
      </c>
      <c r="C150" s="88">
        <v>14</v>
      </c>
      <c r="D150" s="52" t="s">
        <v>13</v>
      </c>
      <c r="E150" s="52">
        <v>240</v>
      </c>
      <c r="F150" s="85">
        <f t="shared" si="16"/>
        <v>3360</v>
      </c>
      <c r="G150" s="52"/>
      <c r="H150" s="52"/>
      <c r="I150" s="89" t="s">
        <v>190</v>
      </c>
    </row>
    <row r="151" spans="1:13" ht="18.75" customHeight="1">
      <c r="A151" s="101">
        <v>29</v>
      </c>
      <c r="B151" s="96" t="s">
        <v>191</v>
      </c>
      <c r="C151" s="88">
        <v>6.5</v>
      </c>
      <c r="D151" s="52" t="s">
        <v>13</v>
      </c>
      <c r="E151" s="52">
        <v>180</v>
      </c>
      <c r="F151" s="85">
        <f t="shared" si="16"/>
        <v>1170</v>
      </c>
      <c r="G151" s="52"/>
      <c r="H151" s="52"/>
      <c r="I151" s="89" t="s">
        <v>190</v>
      </c>
      <c r="M151" s="5">
        <f>5.13*2.6</f>
        <v>13.338000000000001</v>
      </c>
    </row>
    <row r="152" spans="1:13" ht="18.75" customHeight="1">
      <c r="A152" s="101">
        <v>30</v>
      </c>
      <c r="B152" s="96" t="s">
        <v>192</v>
      </c>
      <c r="C152" s="88">
        <f>6.5*2.6</f>
        <v>16.900000000000002</v>
      </c>
      <c r="D152" s="52" t="s">
        <v>13</v>
      </c>
      <c r="E152" s="52">
        <v>200</v>
      </c>
      <c r="F152" s="85">
        <f t="shared" si="16"/>
        <v>3380.0000000000005</v>
      </c>
      <c r="G152" s="52"/>
      <c r="H152" s="52"/>
      <c r="I152" s="89" t="s">
        <v>193</v>
      </c>
      <c r="M152" s="5">
        <f>3.16*1.5</f>
        <v>4.74</v>
      </c>
    </row>
    <row r="153" spans="1:13" ht="18.75" customHeight="1">
      <c r="A153" s="101">
        <v>31</v>
      </c>
      <c r="B153" s="96" t="s">
        <v>194</v>
      </c>
      <c r="C153" s="107"/>
      <c r="D153" s="106"/>
      <c r="E153" s="106"/>
      <c r="F153" s="130">
        <f>SUM(F122:F152)</f>
        <v>68549.55</v>
      </c>
      <c r="G153" s="52"/>
      <c r="H153" s="52"/>
      <c r="I153" s="98"/>
      <c r="M153" s="5">
        <f>12.8*2.6</f>
        <v>33.28</v>
      </c>
    </row>
    <row r="154" spans="6:13" ht="14.25">
      <c r="F154" s="3">
        <f>SUM(F122:F143)</f>
        <v>50256.55</v>
      </c>
      <c r="M154" s="5">
        <f>6.4*2.6</f>
        <v>16.64</v>
      </c>
    </row>
    <row r="155" ht="14.25">
      <c r="M155" s="5">
        <f>4.3*2.6</f>
        <v>11.18</v>
      </c>
    </row>
    <row r="156" ht="14.25"/>
    <row r="157" ht="14.25"/>
    <row r="158" ht="14.25"/>
    <row r="159" ht="14.25"/>
    <row r="160" ht="14.25"/>
    <row r="161" ht="14.25"/>
    <row r="162" ht="14.25"/>
    <row r="163" ht="14.25"/>
  </sheetData>
  <mergeCells count="40">
    <mergeCell ref="A1:I1"/>
    <mergeCell ref="A2:I2"/>
    <mergeCell ref="A3:I3"/>
    <mergeCell ref="A4:I4"/>
    <mergeCell ref="E5:F5"/>
    <mergeCell ref="G5:H5"/>
    <mergeCell ref="A7:B7"/>
    <mergeCell ref="A26:B26"/>
    <mergeCell ref="A37:B37"/>
    <mergeCell ref="A45:B45"/>
    <mergeCell ref="A52:B52"/>
    <mergeCell ref="A60:B60"/>
    <mergeCell ref="A70:B70"/>
    <mergeCell ref="A77:B77"/>
    <mergeCell ref="A85:B85"/>
    <mergeCell ref="C95:E95"/>
    <mergeCell ref="C96:E96"/>
    <mergeCell ref="F96:H96"/>
    <mergeCell ref="C97:E97"/>
    <mergeCell ref="F97:H97"/>
    <mergeCell ref="C104:E104"/>
    <mergeCell ref="F104:H104"/>
    <mergeCell ref="B106:I106"/>
    <mergeCell ref="B107:I107"/>
    <mergeCell ref="B114:I114"/>
    <mergeCell ref="B115:I115"/>
    <mergeCell ref="B108:I108"/>
    <mergeCell ref="B109:I109"/>
    <mergeCell ref="B110:I110"/>
    <mergeCell ref="B111:I111"/>
    <mergeCell ref="I5:I6"/>
    <mergeCell ref="B116:C116"/>
    <mergeCell ref="B118:D118"/>
    <mergeCell ref="A121:B121"/>
    <mergeCell ref="A5:A6"/>
    <mergeCell ref="B5:B6"/>
    <mergeCell ref="C5:C6"/>
    <mergeCell ref="D5:D6"/>
    <mergeCell ref="B112:I112"/>
    <mergeCell ref="B113:I113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2012-04-04T05:05:52Z</cp:lastPrinted>
  <dcterms:created xsi:type="dcterms:W3CDTF">2006-09-24T05:52:42Z</dcterms:created>
  <dcterms:modified xsi:type="dcterms:W3CDTF">2012-04-21T01:09:17Z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