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方案" sheetId="1" r:id="rId1"/>
  </sheets>
  <definedNames>
    <definedName name="_xlnm.Print_Area" localSheetId="0">'方案'!$A$1:$I$165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<sst xmlns="http://schemas.openxmlformats.org/spreadsheetml/2006/main" count="421" uniqueCount="142">
  <si>
    <t>序号</t>
  </si>
  <si>
    <t>项目名称</t>
  </si>
  <si>
    <t>数量</t>
  </si>
  <si>
    <t>单位</t>
  </si>
  <si>
    <t>材料费</t>
  </si>
  <si>
    <t>人工费</t>
  </si>
  <si>
    <t>单价</t>
  </si>
  <si>
    <t>合价</t>
  </si>
  <si>
    <t>顶面刷漆</t>
  </si>
  <si>
    <t>㎡</t>
  </si>
  <si>
    <t>墙面刷漆</t>
  </si>
  <si>
    <t>项</t>
  </si>
  <si>
    <t>过门石</t>
  </si>
  <si>
    <t>块</t>
  </si>
  <si>
    <t>材料搬运费</t>
  </si>
  <si>
    <t>垃圾清运费</t>
  </si>
  <si>
    <t>机械损耗费</t>
  </si>
  <si>
    <t>锯片、钻头、滚刷、机械磨损修理等</t>
  </si>
  <si>
    <t>总计</t>
  </si>
  <si>
    <t>注:</t>
  </si>
  <si>
    <t>*</t>
  </si>
  <si>
    <t>所有材料符合国家环保标准.</t>
  </si>
  <si>
    <t>所有装修项目按照《北京市家庭居室装饰工程质量验收标准》之标准验收.</t>
  </si>
  <si>
    <t>所有材料可以由客户自己购买.</t>
  </si>
  <si>
    <t xml:space="preserve">               甲方：</t>
  </si>
  <si>
    <t xml:space="preserve">             乙方：</t>
  </si>
  <si>
    <t>㎡</t>
  </si>
  <si>
    <t>编织袋、人工费、(运至小区内物业指定地点.)</t>
  </si>
  <si>
    <t>所有为客户代购的商品一律不加价</t>
  </si>
  <si>
    <t>物业装修押金一律由业主自己承担。</t>
  </si>
  <si>
    <t>本报价所有木质工程都含油漆。</t>
  </si>
  <si>
    <t>雨虹防水涂料，返墙30CM。</t>
  </si>
  <si>
    <t>制作工艺及材料说明</t>
  </si>
  <si>
    <t>包立管</t>
  </si>
  <si>
    <t>根</t>
  </si>
  <si>
    <t>预算员：              审核员：</t>
  </si>
  <si>
    <t>地面回填</t>
  </si>
  <si>
    <t>地面回填，水泥砂浆找平。</t>
  </si>
  <si>
    <t>中国黑大理石。</t>
  </si>
  <si>
    <t>乙方所购材料分类给各工种搬运的费用。实际根据楼层高度
和路程远近计算</t>
  </si>
  <si>
    <t>人工费</t>
  </si>
  <si>
    <t>材料</t>
  </si>
  <si>
    <t>成本核算</t>
  </si>
  <si>
    <t>以上所有项目及数量按实际发生量为准.</t>
  </si>
  <si>
    <t>工程地址：</t>
  </si>
  <si>
    <t>十四、</t>
  </si>
  <si>
    <t>总价</t>
  </si>
  <si>
    <t>电视背景墙</t>
  </si>
  <si>
    <t>项</t>
  </si>
  <si>
    <t>仅人工费</t>
  </si>
  <si>
    <t>轻体砖彻墙</t>
  </si>
  <si>
    <t>业主：       电话：        邮箱：</t>
  </si>
  <si>
    <t>鞋柜</t>
  </si>
  <si>
    <t>造型吊顶</t>
  </si>
  <si>
    <t>项</t>
  </si>
  <si>
    <t>水电改造</t>
  </si>
  <si>
    <t>套</t>
  </si>
  <si>
    <t>爱康PP-R管系列，打槽、暗辅、安装，不含水龙头、三角阀、软管等墙外部件</t>
  </si>
  <si>
    <t>厨房</t>
  </si>
  <si>
    <t xml:space="preserve">32.5硅酸盐水泥（钻牌、华新、海螺）、中砂水泥沙浆铺贴。规格≥200mm地砖，水泥沙浆厚度≤40mm.不含找平、拉毛及地面处理。(不含主材、勾缝剂) 
</t>
  </si>
  <si>
    <t>沙发背景墙</t>
  </si>
  <si>
    <t>铺地砖</t>
  </si>
  <si>
    <t>铺墙砖</t>
  </si>
  <si>
    <t>顶面刷漆</t>
  </si>
  <si>
    <t>非利润代收费</t>
  </si>
  <si>
    <t>本报价所有工程都不含墙纸，玻璃，外墙窗户</t>
  </si>
  <si>
    <t>本报价不含税金</t>
  </si>
  <si>
    <t>贴踢脚线</t>
  </si>
  <si>
    <t xml:space="preserve">32.5硅酸盐水泥（钻牌、华新、海螺）、中砂水泥沙浆铺贴。水泥沙浆厚度≤40mm.不含找平、拉毛及地面处理。(不含主材、勾缝剂) 
</t>
  </si>
  <si>
    <t>成本核算（材料可全由业主自购）</t>
  </si>
  <si>
    <t>每增加一种颜色的墙漆，增加200元。</t>
  </si>
  <si>
    <t>墙地面做防水</t>
  </si>
  <si>
    <t>雨虹防水涂料，返墙30CM。淋浴区1.8m</t>
  </si>
  <si>
    <t>地面做防水</t>
  </si>
  <si>
    <t>雨虹防水涂料</t>
  </si>
  <si>
    <t>m</t>
  </si>
  <si>
    <t>灯具洁具小五金安装</t>
  </si>
  <si>
    <t xml:space="preserve">复式，别墅灯具洁具小五金安装
</t>
  </si>
  <si>
    <r>
      <t>电路工程改造</t>
    </r>
    <r>
      <rPr>
        <sz val="10"/>
        <color indexed="8"/>
        <rFont val="Times New Roman"/>
        <family val="1"/>
      </rPr>
      <t xml:space="preserve"> </t>
    </r>
  </si>
  <si>
    <t>轻体砖。华新32.5硅酸盐水泥、中砂水泥沙浆铺贴。</t>
  </si>
  <si>
    <t>m</t>
  </si>
  <si>
    <t>隔断造型</t>
  </si>
  <si>
    <t>项</t>
  </si>
  <si>
    <t>利润</t>
  </si>
  <si>
    <t xml:space="preserve">32.5硅酸盐水泥（钻牌、华新、海螺）、中砂水泥沙浆铺贴。规格≥200mm地砖，水泥沙浆厚度≤40mm.。(不含主材、勾缝剂) 
</t>
  </si>
  <si>
    <t xml:space="preserve">32.5硅酸盐水泥（钻牌、华新、海螺）、中砂水泥沙浆铺贴。规格≥200mm地砖。(不含主材、勾缝剂) 
</t>
  </si>
  <si>
    <t xml:space="preserve">32.5硅酸盐水泥（钻牌、华新、海螺）、中砂水泥沙浆铺贴。水泥沙浆厚度≤40mm.(不含主材、勾缝剂) 
</t>
  </si>
  <si>
    <t>轻体砖。华新32.5硅酸盐水泥、中砂水泥沙浆铺贴。</t>
  </si>
  <si>
    <t xml:space="preserve">32.5硅酸盐水泥（钻牌、华新、海螺）、中砂水泥沙浆铺贴。规格≥200mm地砖，水泥沙浆厚度≤40mm.(不含主材、勾缝剂) 
</t>
  </si>
  <si>
    <t>红砖或轻体砖包管,水泥沙浆抹灰</t>
  </si>
  <si>
    <t>全国唯一透明化报价模式，核算成本才是硬道理</t>
  </si>
  <si>
    <t>爱康PVC排水管，接头、配件、安装</t>
  </si>
  <si>
    <t>客餐厅玄关走道</t>
  </si>
  <si>
    <t xml:space="preserve">批刮优力邦腻子二至三遍，打磨平整。刷底漆一遍，德国都芳生态弹力内墙漆（原装进口）面漆二遍。   </t>
  </si>
  <si>
    <t>铺地砖</t>
  </si>
  <si>
    <t>铺地砖（拼花）</t>
  </si>
  <si>
    <t>详见施工图（人工辅料，不含砖，大理石，玻璃镜子，墙纸）</t>
  </si>
  <si>
    <t>衣帽间</t>
  </si>
  <si>
    <t>一楼</t>
  </si>
  <si>
    <t>衣柜</t>
  </si>
  <si>
    <t>福汉E0级大芯板衬底,3厘饰面板饰面,同木质实木线条收边,刷嘉宝莉清漆或喷白漆,底漆三遍,面漆二遍.（不含五金件，玻璃）按展开面积计算,含油漆,索色漆另计.</t>
  </si>
  <si>
    <t>轻钢龙骨做骨架,泰山牌石膏板造型饰面。</t>
  </si>
  <si>
    <t>福汉E0级大芯板衬底,3厘饰面板饰面,同木质实木线条收边,刷嘉宝莉清漆或喷白漆,底漆三遍,面漆二遍.（不含柜门，五金件，玻璃）按展开面积计算,含油漆,索色漆另计.</t>
  </si>
  <si>
    <t>老人房</t>
  </si>
  <si>
    <t>储藏室</t>
  </si>
  <si>
    <t>卫生间</t>
  </si>
  <si>
    <t>楼梯间</t>
  </si>
  <si>
    <t>贴楼梯台阶</t>
  </si>
  <si>
    <t>阳台</t>
  </si>
  <si>
    <t>二楼</t>
  </si>
  <si>
    <t>楼梯过道</t>
  </si>
  <si>
    <t>主卧</t>
  </si>
  <si>
    <t>更衣间</t>
  </si>
  <si>
    <t>无门衣柜</t>
  </si>
  <si>
    <t>衣帽间</t>
  </si>
  <si>
    <t>书房</t>
  </si>
  <si>
    <t>书柜</t>
  </si>
  <si>
    <t>三楼</t>
  </si>
  <si>
    <t>儿童房1</t>
  </si>
  <si>
    <t>儿童房2</t>
  </si>
  <si>
    <t>影音房，健身室</t>
  </si>
  <si>
    <t>阳台</t>
  </si>
  <si>
    <t>钢结构楼板</t>
  </si>
  <si>
    <t>钢筋混凝土搁楼板</t>
  </si>
  <si>
    <r>
      <t>100mm槽钢/角钢，焊接、固定，打磨，刷防锈漆，60</t>
    </r>
    <r>
      <rPr>
        <sz val="10"/>
        <color indexed="8"/>
        <rFont val="Times New Roman"/>
        <family val="1"/>
      </rPr>
      <t>×</t>
    </r>
    <r>
      <rPr>
        <sz val="10"/>
        <color indexed="8"/>
        <rFont val="宋体"/>
        <family val="0"/>
      </rPr>
      <t>100mm木方，上铺18厘木芯板</t>
    </r>
  </si>
  <si>
    <t>步</t>
  </si>
  <si>
    <t>钢筋混凝土楼梯踏步</t>
  </si>
  <si>
    <t>一厨三卫进水管隐蔽工程改造（PPR管）</t>
  </si>
  <si>
    <r>
      <t>“武汉第二电线电缆厂”单芯铜线，插座线路2.5mm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，照明进线2.5mm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出线1.5mm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，空调线路4mm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，国标电视线、电话线、网络线、爱康PVC绝缘管、标准底盒，(不含音响线，)混泥土梁、柱、顶等不能开深槽处用绝缘黄蜡管软保护（按建筑面积计算）</t>
    </r>
  </si>
  <si>
    <t>详见施工图（人工辅料，不含墙纸）</t>
  </si>
  <si>
    <t>床头背景造型</t>
  </si>
  <si>
    <t>详见施工图（人工辅料，不含墙纸，镜子，软包）</t>
  </si>
  <si>
    <t>走道背景造型</t>
  </si>
  <si>
    <t>详见施工图（人工，基层，不含墙纸，软包）</t>
  </si>
  <si>
    <t>详见施工图（人工辅料基层，不含墙纸，镜子，软包）</t>
  </si>
  <si>
    <t>总价*25%</t>
  </si>
  <si>
    <t>详见施工图（人工基层辅料，不含主材）</t>
  </si>
  <si>
    <t>步</t>
  </si>
  <si>
    <t>排水管隐蔽工程改造</t>
  </si>
  <si>
    <t>北京齐家盛装饰装潢有限公司武汉分公司工程报价单</t>
  </si>
  <si>
    <t xml:space="preserve">          2012年  5 月   日</t>
  </si>
  <si>
    <t xml:space="preserve">        2012年 5  月   日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</si>
</sst>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sz val="12"/>
      <color indexed="63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vertAlign val="superscript"/>
      <sz val="10"/>
      <color indexed="8"/>
      <name val="宋体"/>
      <family val="0"/>
    </font>
    <font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6" fontId="15" fillId="4" borderId="2" xfId="0" applyNumberFormat="1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left" vertical="center"/>
    </xf>
    <xf numFmtId="187" fontId="14" fillId="3" borderId="2" xfId="0" applyNumberFormat="1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9" fontId="11" fillId="3" borderId="7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9" fontId="11" fillId="3" borderId="3" xfId="0" applyNumberFormat="1" applyFont="1" applyFill="1" applyBorder="1" applyAlignment="1">
      <alignment horizontal="center" vertical="center"/>
    </xf>
    <xf numFmtId="187" fontId="14" fillId="3" borderId="7" xfId="0" applyNumberFormat="1" applyFont="1" applyFill="1" applyBorder="1" applyAlignment="1">
      <alignment horizontal="center" vertical="center"/>
    </xf>
    <xf numFmtId="187" fontId="14" fillId="3" borderId="1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8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87" fontId="14" fillId="3" borderId="3" xfId="0" applyNumberFormat="1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186" fontId="14" fillId="4" borderId="7" xfId="0" applyNumberFormat="1" applyFont="1" applyFill="1" applyBorder="1" applyAlignment="1">
      <alignment horizontal="center" vertical="center"/>
    </xf>
    <xf numFmtId="186" fontId="14" fillId="4" borderId="1" xfId="0" applyNumberFormat="1" applyFont="1" applyFill="1" applyBorder="1" applyAlignment="1">
      <alignment horizontal="center" vertical="center"/>
    </xf>
    <xf numFmtId="186" fontId="14" fillId="4" borderId="3" xfId="0" applyNumberFormat="1" applyFont="1" applyFill="1" applyBorder="1" applyAlignment="1">
      <alignment horizontal="center" vertical="center"/>
    </xf>
    <xf numFmtId="9" fontId="15" fillId="4" borderId="7" xfId="0" applyNumberFormat="1" applyFont="1" applyFill="1" applyBorder="1" applyAlignment="1">
      <alignment horizontal="center" vertical="center"/>
    </xf>
    <xf numFmtId="9" fontId="15" fillId="4" borderId="1" xfId="0" applyNumberFormat="1" applyFont="1" applyFill="1" applyBorder="1" applyAlignment="1">
      <alignment horizontal="center" vertical="center"/>
    </xf>
    <xf numFmtId="9" fontId="15" fillId="4" borderId="3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5"/>
  <sheetViews>
    <sheetView tabSelected="1" workbookViewId="0" topLeftCell="A148">
      <selection activeCell="I165" sqref="I165"/>
    </sheetView>
  </sheetViews>
  <sheetFormatPr defaultColWidth="9.00390625" defaultRowHeight="14.25"/>
  <cols>
    <col min="1" max="1" width="4.25390625" style="1" customWidth="1"/>
    <col min="2" max="2" width="14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75390625" style="3" customWidth="1"/>
    <col min="7" max="7" width="5.625" style="4" customWidth="1"/>
    <col min="8" max="8" width="6.50390625" style="3" customWidth="1"/>
    <col min="9" max="9" width="47.75390625" style="2" customWidth="1"/>
    <col min="10" max="16384" width="9.00390625" style="5" customWidth="1"/>
  </cols>
  <sheetData>
    <row r="1" spans="1:9" ht="22.5">
      <c r="A1" s="115" t="s">
        <v>139</v>
      </c>
      <c r="B1" s="116"/>
      <c r="C1" s="116"/>
      <c r="D1" s="116"/>
      <c r="E1" s="116"/>
      <c r="F1" s="116"/>
      <c r="G1" s="116"/>
      <c r="H1" s="116"/>
      <c r="I1" s="117"/>
    </row>
    <row r="2" spans="1:9" ht="14.25">
      <c r="A2" s="126" t="s">
        <v>90</v>
      </c>
      <c r="B2" s="127"/>
      <c r="C2" s="128"/>
      <c r="D2" s="128"/>
      <c r="E2" s="128"/>
      <c r="F2" s="128"/>
      <c r="G2" s="128"/>
      <c r="H2" s="128"/>
      <c r="I2" s="128"/>
    </row>
    <row r="3" spans="1:9" s="6" customFormat="1" ht="18.75">
      <c r="A3" s="118" t="s">
        <v>44</v>
      </c>
      <c r="B3" s="119"/>
      <c r="C3" s="119"/>
      <c r="D3" s="119"/>
      <c r="E3" s="119"/>
      <c r="F3" s="119"/>
      <c r="G3" s="119"/>
      <c r="H3" s="119"/>
      <c r="I3" s="120"/>
    </row>
    <row r="4" spans="1:9" s="6" customFormat="1" ht="18.75">
      <c r="A4" s="121" t="s">
        <v>51</v>
      </c>
      <c r="B4" s="121"/>
      <c r="C4" s="121"/>
      <c r="D4" s="121"/>
      <c r="E4" s="121"/>
      <c r="F4" s="121"/>
      <c r="G4" s="121"/>
      <c r="H4" s="121"/>
      <c r="I4" s="121"/>
    </row>
    <row r="5" spans="1:9" s="7" customFormat="1" ht="18.75">
      <c r="A5" s="122" t="s">
        <v>0</v>
      </c>
      <c r="B5" s="124" t="s">
        <v>1</v>
      </c>
      <c r="C5" s="124" t="s">
        <v>2</v>
      </c>
      <c r="D5" s="124" t="s">
        <v>3</v>
      </c>
      <c r="E5" s="101" t="s">
        <v>4</v>
      </c>
      <c r="F5" s="102"/>
      <c r="G5" s="101" t="s">
        <v>5</v>
      </c>
      <c r="H5" s="102"/>
      <c r="I5" s="124" t="s">
        <v>32</v>
      </c>
    </row>
    <row r="6" spans="1:9" ht="14.25">
      <c r="A6" s="123"/>
      <c r="B6" s="125"/>
      <c r="C6" s="125"/>
      <c r="D6" s="125"/>
      <c r="E6" s="17" t="s">
        <v>6</v>
      </c>
      <c r="F6" s="17" t="s">
        <v>7</v>
      </c>
      <c r="G6" s="17" t="s">
        <v>6</v>
      </c>
      <c r="H6" s="17" t="s">
        <v>7</v>
      </c>
      <c r="I6" s="125"/>
    </row>
    <row r="7" spans="1:9" ht="14.25">
      <c r="A7" s="97" t="s">
        <v>98</v>
      </c>
      <c r="B7" s="98"/>
      <c r="C7" s="95"/>
      <c r="D7" s="95"/>
      <c r="E7" s="94"/>
      <c r="F7" s="94"/>
      <c r="G7" s="95"/>
      <c r="H7" s="94"/>
      <c r="I7" s="96"/>
    </row>
    <row r="8" spans="1:9" ht="14.25">
      <c r="A8" s="129" t="s">
        <v>92</v>
      </c>
      <c r="B8" s="130"/>
      <c r="C8" s="84"/>
      <c r="D8" s="84"/>
      <c r="E8" s="83"/>
      <c r="F8" s="83"/>
      <c r="G8" s="84"/>
      <c r="H8" s="83"/>
      <c r="I8" s="85"/>
    </row>
    <row r="9" spans="1:23" ht="14.25">
      <c r="A9" s="49">
        <v>1</v>
      </c>
      <c r="B9" s="65" t="s">
        <v>50</v>
      </c>
      <c r="C9" s="53">
        <f>1.4*5</f>
        <v>7</v>
      </c>
      <c r="D9" s="53" t="s">
        <v>26</v>
      </c>
      <c r="E9" s="76">
        <v>55</v>
      </c>
      <c r="F9" s="23">
        <f aca="true" t="shared" si="0" ref="F9:F14">E9*C9</f>
        <v>385</v>
      </c>
      <c r="G9" s="76">
        <v>40</v>
      </c>
      <c r="H9" s="23">
        <f>G9*C9</f>
        <v>280</v>
      </c>
      <c r="I9" s="48" t="s">
        <v>79</v>
      </c>
      <c r="J9" s="13"/>
      <c r="K9" s="13"/>
      <c r="L9" s="1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9" s="9" customFormat="1" ht="24">
      <c r="A10" s="49">
        <v>2</v>
      </c>
      <c r="B10" s="26" t="s">
        <v>8</v>
      </c>
      <c r="C10" s="27">
        <f>94.4</f>
        <v>94.4</v>
      </c>
      <c r="D10" s="27" t="s">
        <v>26</v>
      </c>
      <c r="E10" s="27">
        <v>15</v>
      </c>
      <c r="F10" s="86">
        <f t="shared" si="0"/>
        <v>1416</v>
      </c>
      <c r="G10" s="27">
        <v>12</v>
      </c>
      <c r="H10" s="86">
        <f aca="true" t="shared" si="1" ref="H10:H15">G10*C10</f>
        <v>1132.8000000000002</v>
      </c>
      <c r="I10" s="55" t="s">
        <v>93</v>
      </c>
    </row>
    <row r="11" spans="1:9" s="8" customFormat="1" ht="24">
      <c r="A11" s="49">
        <v>3</v>
      </c>
      <c r="B11" s="26" t="s">
        <v>10</v>
      </c>
      <c r="C11" s="27">
        <f>49*5</f>
        <v>245</v>
      </c>
      <c r="D11" s="27" t="s">
        <v>26</v>
      </c>
      <c r="E11" s="27">
        <v>15</v>
      </c>
      <c r="F11" s="86">
        <f t="shared" si="0"/>
        <v>3675</v>
      </c>
      <c r="G11" s="27">
        <v>12</v>
      </c>
      <c r="H11" s="86">
        <f t="shared" si="1"/>
        <v>2940</v>
      </c>
      <c r="I11" s="55" t="s">
        <v>93</v>
      </c>
    </row>
    <row r="12" spans="1:9" ht="36">
      <c r="A12" s="49">
        <v>4</v>
      </c>
      <c r="B12" s="21" t="s">
        <v>95</v>
      </c>
      <c r="C12" s="20">
        <v>94.4</v>
      </c>
      <c r="D12" s="22" t="s">
        <v>9</v>
      </c>
      <c r="E12" s="22">
        <v>10</v>
      </c>
      <c r="F12" s="23">
        <f t="shared" si="0"/>
        <v>944</v>
      </c>
      <c r="G12" s="22">
        <v>30</v>
      </c>
      <c r="H12" s="23">
        <f t="shared" si="1"/>
        <v>2832</v>
      </c>
      <c r="I12" s="48" t="s">
        <v>84</v>
      </c>
    </row>
    <row r="13" spans="1:9" ht="36">
      <c r="A13" s="49">
        <v>5</v>
      </c>
      <c r="B13" s="21" t="s">
        <v>67</v>
      </c>
      <c r="C13" s="20">
        <v>49</v>
      </c>
      <c r="D13" s="22" t="s">
        <v>75</v>
      </c>
      <c r="E13" s="22">
        <v>2</v>
      </c>
      <c r="F13" s="23">
        <f t="shared" si="0"/>
        <v>98</v>
      </c>
      <c r="G13" s="22">
        <v>8</v>
      </c>
      <c r="H13" s="23">
        <f t="shared" si="1"/>
        <v>392</v>
      </c>
      <c r="I13" s="48" t="s">
        <v>86</v>
      </c>
    </row>
    <row r="14" spans="1:9" ht="14.25">
      <c r="A14" s="49">
        <v>6</v>
      </c>
      <c r="B14" s="26" t="s">
        <v>53</v>
      </c>
      <c r="C14" s="27">
        <v>94.4</v>
      </c>
      <c r="D14" s="22" t="s">
        <v>26</v>
      </c>
      <c r="E14" s="75">
        <v>45</v>
      </c>
      <c r="F14" s="23">
        <f t="shared" si="0"/>
        <v>4248</v>
      </c>
      <c r="G14" s="27">
        <v>50</v>
      </c>
      <c r="H14" s="23">
        <f t="shared" si="1"/>
        <v>4720</v>
      </c>
      <c r="I14" s="25" t="s">
        <v>101</v>
      </c>
    </row>
    <row r="15" spans="1:9" ht="36">
      <c r="A15" s="49">
        <v>7</v>
      </c>
      <c r="B15" s="26" t="s">
        <v>52</v>
      </c>
      <c r="C15" s="27">
        <f>2.1*1.2*3</f>
        <v>7.5600000000000005</v>
      </c>
      <c r="D15" s="22" t="s">
        <v>26</v>
      </c>
      <c r="E15" s="50">
        <v>95</v>
      </c>
      <c r="F15" s="27">
        <f>C15*E15</f>
        <v>718.2</v>
      </c>
      <c r="G15" s="32">
        <v>73</v>
      </c>
      <c r="H15" s="23">
        <f t="shared" si="1"/>
        <v>551.88</v>
      </c>
      <c r="I15" s="54" t="s">
        <v>100</v>
      </c>
    </row>
    <row r="16" spans="1:9" ht="14.25">
      <c r="A16" s="49">
        <v>8</v>
      </c>
      <c r="B16" s="26" t="s">
        <v>81</v>
      </c>
      <c r="C16" s="27">
        <v>1</v>
      </c>
      <c r="D16" s="22" t="s">
        <v>82</v>
      </c>
      <c r="E16" s="50">
        <v>600</v>
      </c>
      <c r="F16" s="27">
        <f>C16*E16</f>
        <v>600</v>
      </c>
      <c r="G16" s="32">
        <v>450</v>
      </c>
      <c r="H16" s="23">
        <f>G16*C16</f>
        <v>450</v>
      </c>
      <c r="I16" s="54" t="s">
        <v>136</v>
      </c>
    </row>
    <row r="17" spans="1:9" ht="14.25">
      <c r="A17" s="49">
        <v>9</v>
      </c>
      <c r="B17" s="26" t="s">
        <v>47</v>
      </c>
      <c r="C17" s="27">
        <v>1</v>
      </c>
      <c r="D17" s="22" t="s">
        <v>48</v>
      </c>
      <c r="E17" s="50">
        <v>500</v>
      </c>
      <c r="F17" s="27">
        <v>600</v>
      </c>
      <c r="G17" s="32">
        <v>700</v>
      </c>
      <c r="H17" s="23">
        <v>760</v>
      </c>
      <c r="I17" s="54" t="s">
        <v>96</v>
      </c>
    </row>
    <row r="18" spans="1:9" ht="14.25">
      <c r="A18" s="49">
        <v>10</v>
      </c>
      <c r="B18" s="26" t="s">
        <v>60</v>
      </c>
      <c r="C18" s="27">
        <v>1</v>
      </c>
      <c r="D18" s="22" t="s">
        <v>48</v>
      </c>
      <c r="E18" s="50">
        <v>500</v>
      </c>
      <c r="F18" s="27">
        <f>C18*E18</f>
        <v>500</v>
      </c>
      <c r="G18" s="32">
        <v>600</v>
      </c>
      <c r="H18" s="23">
        <f>G18*C18</f>
        <v>600</v>
      </c>
      <c r="I18" s="54" t="s">
        <v>96</v>
      </c>
    </row>
    <row r="19" spans="1:9" ht="14.25">
      <c r="A19" s="129" t="s">
        <v>97</v>
      </c>
      <c r="B19" s="130"/>
      <c r="C19" s="84"/>
      <c r="D19" s="84"/>
      <c r="E19" s="83"/>
      <c r="F19" s="83"/>
      <c r="G19" s="84"/>
      <c r="H19" s="83"/>
      <c r="I19" s="85"/>
    </row>
    <row r="20" spans="1:23" ht="14.25">
      <c r="A20" s="49">
        <v>1</v>
      </c>
      <c r="B20" s="65" t="s">
        <v>50</v>
      </c>
      <c r="C20" s="53">
        <f>1.5*3</f>
        <v>4.5</v>
      </c>
      <c r="D20" s="53" t="s">
        <v>26</v>
      </c>
      <c r="E20" s="76">
        <v>55</v>
      </c>
      <c r="F20" s="23">
        <f>E20*C20</f>
        <v>247.5</v>
      </c>
      <c r="G20" s="76">
        <v>40</v>
      </c>
      <c r="H20" s="23">
        <f>G20*C20</f>
        <v>180</v>
      </c>
      <c r="I20" s="48" t="s">
        <v>79</v>
      </c>
      <c r="J20" s="13"/>
      <c r="K20" s="13"/>
      <c r="L20" s="13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9" s="9" customFormat="1" ht="24">
      <c r="A21" s="49">
        <v>2</v>
      </c>
      <c r="B21" s="26" t="s">
        <v>8</v>
      </c>
      <c r="C21" s="27">
        <v>2.8</v>
      </c>
      <c r="D21" s="27" t="s">
        <v>26</v>
      </c>
      <c r="E21" s="27">
        <v>16</v>
      </c>
      <c r="F21" s="86">
        <f>E21*C21</f>
        <v>44.8</v>
      </c>
      <c r="G21" s="27">
        <v>12</v>
      </c>
      <c r="H21" s="86">
        <f>G21*C21</f>
        <v>33.599999999999994</v>
      </c>
      <c r="I21" s="55" t="s">
        <v>93</v>
      </c>
    </row>
    <row r="22" spans="1:9" s="8" customFormat="1" ht="24">
      <c r="A22" s="49">
        <v>3</v>
      </c>
      <c r="B22" s="26" t="s">
        <v>10</v>
      </c>
      <c r="C22" s="27">
        <f>7*2.8</f>
        <v>19.599999999999998</v>
      </c>
      <c r="D22" s="27" t="s">
        <v>26</v>
      </c>
      <c r="E22" s="27">
        <v>16</v>
      </c>
      <c r="F22" s="86">
        <f>E22*C22</f>
        <v>313.59999999999997</v>
      </c>
      <c r="G22" s="27">
        <v>12</v>
      </c>
      <c r="H22" s="86">
        <f>G22*C22</f>
        <v>235.2</v>
      </c>
      <c r="I22" s="55" t="s">
        <v>93</v>
      </c>
    </row>
    <row r="23" spans="1:9" ht="36">
      <c r="A23" s="49">
        <v>4</v>
      </c>
      <c r="B23" s="21" t="s">
        <v>94</v>
      </c>
      <c r="C23" s="20">
        <v>2.8</v>
      </c>
      <c r="D23" s="22" t="s">
        <v>9</v>
      </c>
      <c r="E23" s="22">
        <v>10</v>
      </c>
      <c r="F23" s="23">
        <f>E23*C23</f>
        <v>28</v>
      </c>
      <c r="G23" s="22">
        <v>26</v>
      </c>
      <c r="H23" s="23">
        <f>G23*C23</f>
        <v>72.8</v>
      </c>
      <c r="I23" s="48" t="s">
        <v>84</v>
      </c>
    </row>
    <row r="24" spans="1:9" ht="36">
      <c r="A24" s="49">
        <v>5</v>
      </c>
      <c r="B24" s="26" t="s">
        <v>99</v>
      </c>
      <c r="C24" s="27">
        <f>1.6*2.6*3</f>
        <v>12.48</v>
      </c>
      <c r="D24" s="22" t="s">
        <v>26</v>
      </c>
      <c r="E24" s="50">
        <v>95</v>
      </c>
      <c r="F24" s="27">
        <f>C24*E24</f>
        <v>1185.6000000000001</v>
      </c>
      <c r="G24" s="32">
        <v>73</v>
      </c>
      <c r="H24" s="23">
        <f>G24*C24</f>
        <v>911.0400000000001</v>
      </c>
      <c r="I24" s="54" t="s">
        <v>102</v>
      </c>
    </row>
    <row r="25" spans="1:9" ht="14.25">
      <c r="A25" s="99" t="s">
        <v>103</v>
      </c>
      <c r="B25" s="100"/>
      <c r="C25" s="18"/>
      <c r="D25" s="18"/>
      <c r="E25" s="16"/>
      <c r="F25" s="16"/>
      <c r="G25" s="18"/>
      <c r="H25" s="16"/>
      <c r="I25" s="19"/>
    </row>
    <row r="26" spans="1:23" ht="14.25">
      <c r="A26" s="49">
        <v>1</v>
      </c>
      <c r="B26" s="65" t="s">
        <v>50</v>
      </c>
      <c r="C26" s="53">
        <v>15.6</v>
      </c>
      <c r="D26" s="53" t="s">
        <v>26</v>
      </c>
      <c r="E26" s="76">
        <v>55</v>
      </c>
      <c r="F26" s="23">
        <f>E26*C26</f>
        <v>858</v>
      </c>
      <c r="G26" s="76">
        <v>40</v>
      </c>
      <c r="H26" s="23">
        <f>G26*C26</f>
        <v>624</v>
      </c>
      <c r="I26" s="48" t="s">
        <v>87</v>
      </c>
      <c r="J26" s="13"/>
      <c r="K26" s="13"/>
      <c r="L26" s="13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9" s="9" customFormat="1" ht="24">
      <c r="A27" s="49">
        <v>2</v>
      </c>
      <c r="B27" s="26" t="s">
        <v>8</v>
      </c>
      <c r="C27" s="27">
        <v>18.1</v>
      </c>
      <c r="D27" s="27" t="s">
        <v>26</v>
      </c>
      <c r="E27" s="27">
        <v>16</v>
      </c>
      <c r="F27" s="86">
        <f>E27*C27</f>
        <v>289.6</v>
      </c>
      <c r="G27" s="27">
        <v>12</v>
      </c>
      <c r="H27" s="86">
        <f>G27*C27</f>
        <v>217.20000000000002</v>
      </c>
      <c r="I27" s="55" t="s">
        <v>93</v>
      </c>
    </row>
    <row r="28" spans="1:9" s="8" customFormat="1" ht="24">
      <c r="A28" s="49">
        <v>3</v>
      </c>
      <c r="B28" s="26" t="s">
        <v>10</v>
      </c>
      <c r="C28" s="27">
        <f>18*2.8</f>
        <v>50.4</v>
      </c>
      <c r="D28" s="27" t="s">
        <v>26</v>
      </c>
      <c r="E28" s="27">
        <v>16</v>
      </c>
      <c r="F28" s="86">
        <f>E28*C28</f>
        <v>806.4</v>
      </c>
      <c r="G28" s="27">
        <v>12</v>
      </c>
      <c r="H28" s="86">
        <f>G28*C28</f>
        <v>604.8</v>
      </c>
      <c r="I28" s="55" t="s">
        <v>93</v>
      </c>
    </row>
    <row r="29" spans="1:9" ht="14.25">
      <c r="A29" s="49">
        <v>4</v>
      </c>
      <c r="B29" s="26" t="s">
        <v>53</v>
      </c>
      <c r="C29" s="27">
        <v>18.1</v>
      </c>
      <c r="D29" s="22" t="s">
        <v>26</v>
      </c>
      <c r="E29" s="75">
        <v>45</v>
      </c>
      <c r="F29" s="23">
        <f>E29*C29</f>
        <v>814.5000000000001</v>
      </c>
      <c r="G29" s="27">
        <v>50</v>
      </c>
      <c r="H29" s="23">
        <f>G29*C29</f>
        <v>905.0000000000001</v>
      </c>
      <c r="I29" s="25" t="s">
        <v>101</v>
      </c>
    </row>
    <row r="30" spans="1:9" ht="14.25">
      <c r="A30" s="49">
        <v>5</v>
      </c>
      <c r="B30" s="26" t="s">
        <v>130</v>
      </c>
      <c r="C30" s="27">
        <v>1</v>
      </c>
      <c r="D30" s="22" t="s">
        <v>48</v>
      </c>
      <c r="E30" s="50">
        <v>450</v>
      </c>
      <c r="F30" s="27">
        <f>C30*E30</f>
        <v>450</v>
      </c>
      <c r="G30" s="32">
        <v>500</v>
      </c>
      <c r="H30" s="23">
        <f>G30*C30</f>
        <v>500</v>
      </c>
      <c r="I30" s="54" t="s">
        <v>134</v>
      </c>
    </row>
    <row r="31" spans="1:9" ht="14.25">
      <c r="A31" s="99" t="s">
        <v>104</v>
      </c>
      <c r="B31" s="100"/>
      <c r="C31" s="18"/>
      <c r="D31" s="18"/>
      <c r="E31" s="16"/>
      <c r="F31" s="16"/>
      <c r="G31" s="18"/>
      <c r="H31" s="16"/>
      <c r="I31" s="19"/>
    </row>
    <row r="32" spans="1:9" s="9" customFormat="1" ht="24">
      <c r="A32" s="49">
        <v>1</v>
      </c>
      <c r="B32" s="26" t="s">
        <v>8</v>
      </c>
      <c r="C32" s="27">
        <f>3.7</f>
        <v>3.7</v>
      </c>
      <c r="D32" s="27" t="s">
        <v>26</v>
      </c>
      <c r="E32" s="27">
        <v>16</v>
      </c>
      <c r="F32" s="86">
        <f>E32*C32</f>
        <v>59.2</v>
      </c>
      <c r="G32" s="27">
        <v>12</v>
      </c>
      <c r="H32" s="86">
        <f>G32*C32</f>
        <v>44.400000000000006</v>
      </c>
      <c r="I32" s="55" t="s">
        <v>93</v>
      </c>
    </row>
    <row r="33" spans="1:9" s="8" customFormat="1" ht="24">
      <c r="A33" s="49">
        <v>2</v>
      </c>
      <c r="B33" s="26" t="s">
        <v>10</v>
      </c>
      <c r="C33" s="27">
        <f>8*2.6</f>
        <v>20.8</v>
      </c>
      <c r="D33" s="27" t="s">
        <v>26</v>
      </c>
      <c r="E33" s="27">
        <v>16</v>
      </c>
      <c r="F33" s="86">
        <f>E33*C33</f>
        <v>332.8</v>
      </c>
      <c r="G33" s="27">
        <v>12</v>
      </c>
      <c r="H33" s="86">
        <f>G33*C33</f>
        <v>249.60000000000002</v>
      </c>
      <c r="I33" s="55" t="s">
        <v>93</v>
      </c>
    </row>
    <row r="34" spans="1:9" ht="36">
      <c r="A34" s="49">
        <v>3</v>
      </c>
      <c r="B34" s="21" t="s">
        <v>94</v>
      </c>
      <c r="C34" s="20">
        <v>3.7</v>
      </c>
      <c r="D34" s="22" t="s">
        <v>9</v>
      </c>
      <c r="E34" s="22">
        <v>10</v>
      </c>
      <c r="F34" s="23">
        <f>E34*C34</f>
        <v>37</v>
      </c>
      <c r="G34" s="22">
        <v>26</v>
      </c>
      <c r="H34" s="23">
        <f>G34*C34</f>
        <v>96.2</v>
      </c>
      <c r="I34" s="48" t="s">
        <v>84</v>
      </c>
    </row>
    <row r="35" spans="1:9" ht="14.25">
      <c r="A35" s="99" t="s">
        <v>58</v>
      </c>
      <c r="B35" s="100"/>
      <c r="C35" s="28"/>
      <c r="D35" s="28"/>
      <c r="E35" s="29"/>
      <c r="F35" s="29"/>
      <c r="G35" s="30"/>
      <c r="H35" s="29"/>
      <c r="I35" s="31"/>
    </row>
    <row r="36" spans="1:9" s="9" customFormat="1" ht="14.25">
      <c r="A36" s="49">
        <v>1</v>
      </c>
      <c r="B36" s="21" t="s">
        <v>33</v>
      </c>
      <c r="C36" s="20">
        <v>1</v>
      </c>
      <c r="D36" s="22" t="s">
        <v>34</v>
      </c>
      <c r="E36" s="22">
        <v>65</v>
      </c>
      <c r="F36" s="23">
        <f>E36*C36</f>
        <v>65</v>
      </c>
      <c r="G36" s="22">
        <v>50</v>
      </c>
      <c r="H36" s="23">
        <f>G36*C36</f>
        <v>50</v>
      </c>
      <c r="I36" s="21" t="s">
        <v>89</v>
      </c>
    </row>
    <row r="37" spans="1:30" s="9" customFormat="1" ht="14.25">
      <c r="A37" s="49">
        <v>2</v>
      </c>
      <c r="B37" s="21" t="s">
        <v>12</v>
      </c>
      <c r="C37" s="20">
        <v>1</v>
      </c>
      <c r="D37" s="22" t="s">
        <v>13</v>
      </c>
      <c r="E37" s="22">
        <v>35</v>
      </c>
      <c r="F37" s="23">
        <f>E37*C37</f>
        <v>35</v>
      </c>
      <c r="G37" s="22">
        <v>15</v>
      </c>
      <c r="H37" s="23">
        <f>G37*C37</f>
        <v>15</v>
      </c>
      <c r="I37" s="24" t="s">
        <v>38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9" ht="36">
      <c r="A38" s="49">
        <v>3</v>
      </c>
      <c r="B38" s="21" t="s">
        <v>61</v>
      </c>
      <c r="C38" s="20">
        <v>7.4</v>
      </c>
      <c r="D38" s="22" t="s">
        <v>9</v>
      </c>
      <c r="E38" s="22">
        <v>10</v>
      </c>
      <c r="F38" s="23">
        <f>E38*C38</f>
        <v>74</v>
      </c>
      <c r="G38" s="22">
        <v>26</v>
      </c>
      <c r="H38" s="23">
        <f>G38*C38</f>
        <v>192.4</v>
      </c>
      <c r="I38" s="48" t="s">
        <v>88</v>
      </c>
    </row>
    <row r="39" spans="1:9" ht="36">
      <c r="A39" s="49">
        <v>4</v>
      </c>
      <c r="B39" s="21" t="s">
        <v>62</v>
      </c>
      <c r="C39" s="20">
        <f>11.2*2.5</f>
        <v>28</v>
      </c>
      <c r="D39" s="22" t="s">
        <v>9</v>
      </c>
      <c r="E39" s="22">
        <v>10</v>
      </c>
      <c r="F39" s="23">
        <f>E39*C39</f>
        <v>280</v>
      </c>
      <c r="G39" s="22">
        <v>26</v>
      </c>
      <c r="H39" s="23">
        <f>G39*C39</f>
        <v>728</v>
      </c>
      <c r="I39" s="48" t="s">
        <v>88</v>
      </c>
    </row>
    <row r="40" spans="1:30" ht="14.25">
      <c r="A40" s="49">
        <v>5</v>
      </c>
      <c r="B40" s="33" t="s">
        <v>71</v>
      </c>
      <c r="C40" s="22">
        <f>7.4*1.3</f>
        <v>9.620000000000001</v>
      </c>
      <c r="D40" s="22" t="s">
        <v>9</v>
      </c>
      <c r="E40" s="20">
        <v>35</v>
      </c>
      <c r="F40" s="23">
        <f>E40*C40</f>
        <v>336.70000000000005</v>
      </c>
      <c r="G40" s="20">
        <v>30</v>
      </c>
      <c r="H40" s="23">
        <f>G40*C40</f>
        <v>288.6</v>
      </c>
      <c r="I40" s="21" t="s">
        <v>31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s="14" customFormat="1" ht="14.25">
      <c r="A41" s="99" t="s">
        <v>105</v>
      </c>
      <c r="B41" s="100"/>
      <c r="C41" s="16"/>
      <c r="D41" s="16"/>
      <c r="E41" s="18"/>
      <c r="F41" s="16"/>
      <c r="G41" s="18"/>
      <c r="H41" s="16"/>
      <c r="I41" s="19"/>
      <c r="J41" s="8"/>
      <c r="K41" s="8"/>
      <c r="L41" s="8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23" ht="14.25">
      <c r="A42" s="49">
        <v>1</v>
      </c>
      <c r="B42" s="65" t="s">
        <v>50</v>
      </c>
      <c r="C42" s="53">
        <f>8*2.8</f>
        <v>22.4</v>
      </c>
      <c r="D42" s="53" t="s">
        <v>26</v>
      </c>
      <c r="E42" s="76">
        <v>55</v>
      </c>
      <c r="F42" s="23">
        <f aca="true" t="shared" si="2" ref="F42:F48">E42*C42</f>
        <v>1232</v>
      </c>
      <c r="G42" s="76">
        <v>40</v>
      </c>
      <c r="H42" s="23">
        <f aca="true" t="shared" si="3" ref="H42:H48">G42*C42</f>
        <v>896</v>
      </c>
      <c r="I42" s="48" t="s">
        <v>79</v>
      </c>
      <c r="J42" s="13"/>
      <c r="K42" s="13"/>
      <c r="L42" s="13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9" ht="48">
      <c r="A43" s="49">
        <v>2</v>
      </c>
      <c r="B43" s="21" t="s">
        <v>61</v>
      </c>
      <c r="C43" s="20">
        <v>12.1</v>
      </c>
      <c r="D43" s="22" t="s">
        <v>9</v>
      </c>
      <c r="E43" s="22">
        <v>10</v>
      </c>
      <c r="F43" s="23">
        <f t="shared" si="2"/>
        <v>121</v>
      </c>
      <c r="G43" s="22">
        <v>26</v>
      </c>
      <c r="H43" s="23">
        <f t="shared" si="3"/>
        <v>314.59999999999997</v>
      </c>
      <c r="I43" s="48" t="s">
        <v>59</v>
      </c>
    </row>
    <row r="44" spans="1:9" ht="48">
      <c r="A44" s="49">
        <v>3</v>
      </c>
      <c r="B44" s="21" t="s">
        <v>62</v>
      </c>
      <c r="C44" s="20">
        <f>15.8*2.6</f>
        <v>41.080000000000005</v>
      </c>
      <c r="D44" s="22" t="s">
        <v>9</v>
      </c>
      <c r="E44" s="22">
        <v>10</v>
      </c>
      <c r="F44" s="23">
        <f t="shared" si="2"/>
        <v>410.80000000000007</v>
      </c>
      <c r="G44" s="22">
        <v>26</v>
      </c>
      <c r="H44" s="23">
        <f t="shared" si="3"/>
        <v>1068.0800000000002</v>
      </c>
      <c r="I44" s="48" t="s">
        <v>59</v>
      </c>
    </row>
    <row r="45" spans="1:30" ht="14.25">
      <c r="A45" s="49">
        <v>4</v>
      </c>
      <c r="B45" s="33" t="s">
        <v>73</v>
      </c>
      <c r="C45" s="22">
        <f>12.1*1.4</f>
        <v>16.939999999999998</v>
      </c>
      <c r="D45" s="22" t="s">
        <v>9</v>
      </c>
      <c r="E45" s="20">
        <v>35</v>
      </c>
      <c r="F45" s="23">
        <f t="shared" si="2"/>
        <v>592.8999999999999</v>
      </c>
      <c r="G45" s="20">
        <v>30</v>
      </c>
      <c r="H45" s="23">
        <f t="shared" si="3"/>
        <v>508.19999999999993</v>
      </c>
      <c r="I45" s="21" t="s">
        <v>72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s="9" customFormat="1" ht="14.25">
      <c r="A46" s="49">
        <v>5</v>
      </c>
      <c r="B46" s="21" t="s">
        <v>12</v>
      </c>
      <c r="C46" s="20">
        <v>2</v>
      </c>
      <c r="D46" s="22" t="s">
        <v>13</v>
      </c>
      <c r="E46" s="22">
        <v>35</v>
      </c>
      <c r="F46" s="23">
        <f t="shared" si="2"/>
        <v>70</v>
      </c>
      <c r="G46" s="22">
        <v>15</v>
      </c>
      <c r="H46" s="23">
        <f t="shared" si="3"/>
        <v>30</v>
      </c>
      <c r="I46" s="24" t="s">
        <v>38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9" s="9" customFormat="1" ht="14.25">
      <c r="A47" s="49">
        <v>6</v>
      </c>
      <c r="B47" s="21" t="s">
        <v>33</v>
      </c>
      <c r="C47" s="20">
        <v>2</v>
      </c>
      <c r="D47" s="22" t="s">
        <v>34</v>
      </c>
      <c r="E47" s="22">
        <v>65</v>
      </c>
      <c r="F47" s="23">
        <f t="shared" si="2"/>
        <v>130</v>
      </c>
      <c r="G47" s="22">
        <v>50</v>
      </c>
      <c r="H47" s="23">
        <f t="shared" si="3"/>
        <v>100</v>
      </c>
      <c r="I47" s="21" t="s">
        <v>89</v>
      </c>
    </row>
    <row r="48" spans="1:9" s="9" customFormat="1" ht="14.25">
      <c r="A48" s="49">
        <v>7</v>
      </c>
      <c r="B48" s="21" t="s">
        <v>36</v>
      </c>
      <c r="C48" s="20">
        <v>12.1</v>
      </c>
      <c r="D48" s="27" t="s">
        <v>9</v>
      </c>
      <c r="E48" s="22">
        <v>30</v>
      </c>
      <c r="F48" s="23">
        <f t="shared" si="2"/>
        <v>363</v>
      </c>
      <c r="G48" s="22">
        <v>30</v>
      </c>
      <c r="H48" s="23">
        <f t="shared" si="3"/>
        <v>363</v>
      </c>
      <c r="I48" s="24" t="s">
        <v>37</v>
      </c>
    </row>
    <row r="49" spans="1:9" ht="14.25">
      <c r="A49" s="99" t="s">
        <v>106</v>
      </c>
      <c r="B49" s="100"/>
      <c r="C49" s="18"/>
      <c r="D49" s="18"/>
      <c r="E49" s="16"/>
      <c r="F49" s="16"/>
      <c r="G49" s="18"/>
      <c r="H49" s="16"/>
      <c r="I49" s="19"/>
    </row>
    <row r="50" spans="1:9" s="9" customFormat="1" ht="24">
      <c r="A50" s="27">
        <v>1</v>
      </c>
      <c r="B50" s="26" t="s">
        <v>8</v>
      </c>
      <c r="C50" s="27">
        <v>6</v>
      </c>
      <c r="D50" s="27" t="s">
        <v>26</v>
      </c>
      <c r="E50" s="27">
        <v>16</v>
      </c>
      <c r="F50" s="86">
        <f>E50*C50</f>
        <v>96</v>
      </c>
      <c r="G50" s="27">
        <v>12</v>
      </c>
      <c r="H50" s="86">
        <f>G50*C50</f>
        <v>72</v>
      </c>
      <c r="I50" s="55" t="s">
        <v>93</v>
      </c>
    </row>
    <row r="51" spans="1:9" s="8" customFormat="1" ht="24">
      <c r="A51" s="49">
        <v>2</v>
      </c>
      <c r="B51" s="26" t="s">
        <v>10</v>
      </c>
      <c r="C51" s="27">
        <f>10*2.3</f>
        <v>23</v>
      </c>
      <c r="D51" s="27" t="s">
        <v>26</v>
      </c>
      <c r="E51" s="27">
        <v>16</v>
      </c>
      <c r="F51" s="86">
        <f>E51*C51</f>
        <v>368</v>
      </c>
      <c r="G51" s="27">
        <v>12</v>
      </c>
      <c r="H51" s="86">
        <f>G51*C51</f>
        <v>276</v>
      </c>
      <c r="I51" s="55" t="s">
        <v>93</v>
      </c>
    </row>
    <row r="52" spans="1:9" ht="48">
      <c r="A52" s="27">
        <v>3</v>
      </c>
      <c r="B52" s="21" t="s">
        <v>61</v>
      </c>
      <c r="C52" s="20">
        <v>2.5</v>
      </c>
      <c r="D52" s="22" t="s">
        <v>9</v>
      </c>
      <c r="E52" s="22">
        <v>10</v>
      </c>
      <c r="F52" s="23">
        <f>E52*C52</f>
        <v>25</v>
      </c>
      <c r="G52" s="22">
        <v>26</v>
      </c>
      <c r="H52" s="23">
        <f>G52*C52</f>
        <v>65</v>
      </c>
      <c r="I52" s="48" t="s">
        <v>59</v>
      </c>
    </row>
    <row r="53" spans="1:9" ht="48">
      <c r="A53" s="49">
        <v>4</v>
      </c>
      <c r="B53" s="21" t="s">
        <v>107</v>
      </c>
      <c r="C53" s="20">
        <v>14</v>
      </c>
      <c r="D53" s="22" t="s">
        <v>80</v>
      </c>
      <c r="E53" s="22">
        <v>10</v>
      </c>
      <c r="F53" s="23">
        <f>E53*C53</f>
        <v>140</v>
      </c>
      <c r="G53" s="22">
        <v>40</v>
      </c>
      <c r="H53" s="23">
        <f>G53*C53</f>
        <v>560</v>
      </c>
      <c r="I53" s="48" t="s">
        <v>68</v>
      </c>
    </row>
    <row r="54" spans="1:30" ht="14.25">
      <c r="A54" s="99" t="s">
        <v>108</v>
      </c>
      <c r="B54" s="100"/>
      <c r="C54" s="18"/>
      <c r="D54" s="18"/>
      <c r="E54" s="16"/>
      <c r="F54" s="16"/>
      <c r="G54" s="18"/>
      <c r="H54" s="16"/>
      <c r="I54" s="19"/>
      <c r="J54" s="13"/>
      <c r="K54" s="13"/>
      <c r="L54" s="1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9" ht="36">
      <c r="A55" s="49">
        <v>1</v>
      </c>
      <c r="B55" s="21" t="s">
        <v>61</v>
      </c>
      <c r="C55" s="20">
        <v>12.4</v>
      </c>
      <c r="D55" s="22" t="s">
        <v>9</v>
      </c>
      <c r="E55" s="22">
        <v>10</v>
      </c>
      <c r="F55" s="23">
        <f>E55*C55</f>
        <v>124</v>
      </c>
      <c r="G55" s="22">
        <v>26</v>
      </c>
      <c r="H55" s="23">
        <f>G55*C55</f>
        <v>322.40000000000003</v>
      </c>
      <c r="I55" s="48" t="s">
        <v>85</v>
      </c>
    </row>
    <row r="56" spans="1:30" ht="14.25">
      <c r="A56" s="49">
        <v>2</v>
      </c>
      <c r="B56" s="33" t="s">
        <v>73</v>
      </c>
      <c r="C56" s="22">
        <v>12.4</v>
      </c>
      <c r="D56" s="22" t="s">
        <v>9</v>
      </c>
      <c r="E56" s="20">
        <v>35</v>
      </c>
      <c r="F56" s="23">
        <f>E56*C56</f>
        <v>434</v>
      </c>
      <c r="G56" s="20">
        <v>30</v>
      </c>
      <c r="H56" s="23">
        <f>G56*C56</f>
        <v>372</v>
      </c>
      <c r="I56" s="21" t="s">
        <v>74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9" s="9" customFormat="1" ht="24">
      <c r="A57" s="49">
        <v>3</v>
      </c>
      <c r="B57" s="26" t="s">
        <v>8</v>
      </c>
      <c r="C57" s="27">
        <v>12.4</v>
      </c>
      <c r="D57" s="27" t="s">
        <v>26</v>
      </c>
      <c r="E57" s="27">
        <v>16</v>
      </c>
      <c r="F57" s="86">
        <f>E57*C57</f>
        <v>198.4</v>
      </c>
      <c r="G57" s="27">
        <v>12</v>
      </c>
      <c r="H57" s="86">
        <f>G57*C57</f>
        <v>148.8</v>
      </c>
      <c r="I57" s="55" t="s">
        <v>93</v>
      </c>
    </row>
    <row r="58" spans="1:9" ht="14.25">
      <c r="A58" s="97" t="s">
        <v>109</v>
      </c>
      <c r="B58" s="98"/>
      <c r="C58" s="95"/>
      <c r="D58" s="95"/>
      <c r="E58" s="94"/>
      <c r="F58" s="94"/>
      <c r="G58" s="95"/>
      <c r="H58" s="94"/>
      <c r="I58" s="96"/>
    </row>
    <row r="59" spans="1:9" ht="14.25">
      <c r="A59" s="99" t="s">
        <v>110</v>
      </c>
      <c r="B59" s="100"/>
      <c r="C59" s="18"/>
      <c r="D59" s="18"/>
      <c r="E59" s="16"/>
      <c r="F59" s="16"/>
      <c r="G59" s="18"/>
      <c r="H59" s="16"/>
      <c r="I59" s="19"/>
    </row>
    <row r="60" spans="1:23" ht="14.25">
      <c r="A60" s="49">
        <v>1</v>
      </c>
      <c r="B60" s="65" t="s">
        <v>50</v>
      </c>
      <c r="C60" s="53">
        <f>1*2.8</f>
        <v>2.8</v>
      </c>
      <c r="D60" s="53" t="s">
        <v>26</v>
      </c>
      <c r="E60" s="76">
        <v>55</v>
      </c>
      <c r="F60" s="23">
        <f>E60*C60</f>
        <v>154</v>
      </c>
      <c r="G60" s="76">
        <v>40</v>
      </c>
      <c r="H60" s="23">
        <f aca="true" t="shared" si="4" ref="H60:H65">G60*C60</f>
        <v>112</v>
      </c>
      <c r="I60" s="48" t="s">
        <v>79</v>
      </c>
      <c r="J60" s="13"/>
      <c r="K60" s="13"/>
      <c r="L60" s="1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9" s="9" customFormat="1" ht="24">
      <c r="A61" s="27">
        <v>2</v>
      </c>
      <c r="B61" s="26" t="s">
        <v>8</v>
      </c>
      <c r="C61" s="27">
        <v>13</v>
      </c>
      <c r="D61" s="27" t="s">
        <v>26</v>
      </c>
      <c r="E61" s="27">
        <v>16</v>
      </c>
      <c r="F61" s="86">
        <f>E61*C61</f>
        <v>208</v>
      </c>
      <c r="G61" s="27">
        <v>12</v>
      </c>
      <c r="H61" s="86">
        <f t="shared" si="4"/>
        <v>156</v>
      </c>
      <c r="I61" s="55" t="s">
        <v>93</v>
      </c>
    </row>
    <row r="62" spans="1:9" s="8" customFormat="1" ht="24">
      <c r="A62" s="49">
        <v>3</v>
      </c>
      <c r="B62" s="26" t="s">
        <v>10</v>
      </c>
      <c r="C62" s="27">
        <f>14.8*2.8</f>
        <v>41.44</v>
      </c>
      <c r="D62" s="27" t="s">
        <v>26</v>
      </c>
      <c r="E62" s="27">
        <v>16</v>
      </c>
      <c r="F62" s="86">
        <f>E62*C62</f>
        <v>663.04</v>
      </c>
      <c r="G62" s="27">
        <v>12</v>
      </c>
      <c r="H62" s="86">
        <f t="shared" si="4"/>
        <v>497.28</v>
      </c>
      <c r="I62" s="55" t="s">
        <v>93</v>
      </c>
    </row>
    <row r="63" spans="1:9" ht="48">
      <c r="A63" s="27">
        <v>4</v>
      </c>
      <c r="B63" s="21" t="s">
        <v>107</v>
      </c>
      <c r="C63" s="20">
        <v>13</v>
      </c>
      <c r="D63" s="22" t="s">
        <v>137</v>
      </c>
      <c r="E63" s="22">
        <v>10</v>
      </c>
      <c r="F63" s="23">
        <f>E63*C63</f>
        <v>130</v>
      </c>
      <c r="G63" s="22">
        <v>40</v>
      </c>
      <c r="H63" s="23">
        <f t="shared" si="4"/>
        <v>520</v>
      </c>
      <c r="I63" s="48" t="s">
        <v>68</v>
      </c>
    </row>
    <row r="64" spans="1:9" ht="14.25">
      <c r="A64" s="49">
        <v>6</v>
      </c>
      <c r="B64" s="26" t="s">
        <v>53</v>
      </c>
      <c r="C64" s="27">
        <v>13</v>
      </c>
      <c r="D64" s="22" t="s">
        <v>26</v>
      </c>
      <c r="E64" s="75">
        <v>45</v>
      </c>
      <c r="F64" s="23">
        <f>E64*C64</f>
        <v>585</v>
      </c>
      <c r="G64" s="27">
        <v>50</v>
      </c>
      <c r="H64" s="23">
        <f t="shared" si="4"/>
        <v>650</v>
      </c>
      <c r="I64" s="25" t="s">
        <v>101</v>
      </c>
    </row>
    <row r="65" spans="1:9" ht="14.25">
      <c r="A65" s="49">
        <v>5</v>
      </c>
      <c r="B65" s="26" t="s">
        <v>132</v>
      </c>
      <c r="C65" s="27">
        <v>1</v>
      </c>
      <c r="D65" s="22" t="s">
        <v>48</v>
      </c>
      <c r="E65" s="50">
        <v>400</v>
      </c>
      <c r="F65" s="27">
        <f>C65*E65</f>
        <v>400</v>
      </c>
      <c r="G65" s="32">
        <v>500</v>
      </c>
      <c r="H65" s="23">
        <f t="shared" si="4"/>
        <v>500</v>
      </c>
      <c r="I65" s="54" t="s">
        <v>133</v>
      </c>
    </row>
    <row r="66" spans="1:9" ht="14.25">
      <c r="A66" s="99" t="s">
        <v>111</v>
      </c>
      <c r="B66" s="100"/>
      <c r="C66" s="18"/>
      <c r="D66" s="18"/>
      <c r="E66" s="16"/>
      <c r="F66" s="16"/>
      <c r="G66" s="18"/>
      <c r="H66" s="16"/>
      <c r="I66" s="19"/>
    </row>
    <row r="67" spans="1:23" ht="14.25">
      <c r="A67" s="49">
        <v>1</v>
      </c>
      <c r="B67" s="65" t="s">
        <v>50</v>
      </c>
      <c r="C67" s="53">
        <f>4.5*2.8</f>
        <v>12.6</v>
      </c>
      <c r="D67" s="53" t="s">
        <v>26</v>
      </c>
      <c r="E67" s="76">
        <v>55</v>
      </c>
      <c r="F67" s="23">
        <f>E67*C67</f>
        <v>693</v>
      </c>
      <c r="G67" s="76">
        <v>40</v>
      </c>
      <c r="H67" s="23">
        <f aca="true" t="shared" si="5" ref="H67:H72">G67*C67</f>
        <v>504</v>
      </c>
      <c r="I67" s="48" t="s">
        <v>87</v>
      </c>
      <c r="J67" s="13"/>
      <c r="K67" s="13"/>
      <c r="L67" s="1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9" s="9" customFormat="1" ht="24">
      <c r="A68" s="49">
        <v>2</v>
      </c>
      <c r="B68" s="26" t="s">
        <v>8</v>
      </c>
      <c r="C68" s="27">
        <f>23.6</f>
        <v>23.6</v>
      </c>
      <c r="D68" s="27" t="s">
        <v>26</v>
      </c>
      <c r="E68" s="27">
        <v>16</v>
      </c>
      <c r="F68" s="86">
        <f>E68*C68</f>
        <v>377.6</v>
      </c>
      <c r="G68" s="27">
        <v>12</v>
      </c>
      <c r="H68" s="86">
        <f t="shared" si="5"/>
        <v>283.20000000000005</v>
      </c>
      <c r="I68" s="55" t="s">
        <v>93</v>
      </c>
    </row>
    <row r="69" spans="1:9" s="8" customFormat="1" ht="24">
      <c r="A69" s="49">
        <v>3</v>
      </c>
      <c r="B69" s="26" t="s">
        <v>10</v>
      </c>
      <c r="C69" s="27">
        <f>20*2.8</f>
        <v>56</v>
      </c>
      <c r="D69" s="27" t="s">
        <v>26</v>
      </c>
      <c r="E69" s="27">
        <v>16</v>
      </c>
      <c r="F69" s="86">
        <f>E69*C69</f>
        <v>896</v>
      </c>
      <c r="G69" s="27">
        <v>12</v>
      </c>
      <c r="H69" s="86">
        <f t="shared" si="5"/>
        <v>672</v>
      </c>
      <c r="I69" s="55" t="s">
        <v>93</v>
      </c>
    </row>
    <row r="70" spans="1:9" ht="14.25">
      <c r="A70" s="49">
        <v>6</v>
      </c>
      <c r="B70" s="26" t="s">
        <v>53</v>
      </c>
      <c r="C70" s="27">
        <v>23.6</v>
      </c>
      <c r="D70" s="22" t="s">
        <v>26</v>
      </c>
      <c r="E70" s="75">
        <v>45</v>
      </c>
      <c r="F70" s="23">
        <f>E70*C70</f>
        <v>1062</v>
      </c>
      <c r="G70" s="27">
        <v>50</v>
      </c>
      <c r="H70" s="23">
        <f t="shared" si="5"/>
        <v>1180</v>
      </c>
      <c r="I70" s="25" t="s">
        <v>101</v>
      </c>
    </row>
    <row r="71" spans="1:9" ht="14.25">
      <c r="A71" s="49">
        <v>4</v>
      </c>
      <c r="B71" s="26" t="s">
        <v>47</v>
      </c>
      <c r="C71" s="27">
        <v>1</v>
      </c>
      <c r="D71" s="22" t="s">
        <v>48</v>
      </c>
      <c r="E71" s="50">
        <v>420</v>
      </c>
      <c r="F71" s="27">
        <f>C71*E71</f>
        <v>420</v>
      </c>
      <c r="G71" s="32">
        <v>500</v>
      </c>
      <c r="H71" s="23">
        <f t="shared" si="5"/>
        <v>500</v>
      </c>
      <c r="I71" s="54" t="s">
        <v>129</v>
      </c>
    </row>
    <row r="72" spans="1:9" ht="14.25">
      <c r="A72" s="49">
        <v>5</v>
      </c>
      <c r="B72" s="26" t="s">
        <v>130</v>
      </c>
      <c r="C72" s="27">
        <v>1</v>
      </c>
      <c r="D72" s="22" t="s">
        <v>48</v>
      </c>
      <c r="E72" s="50">
        <v>400</v>
      </c>
      <c r="F72" s="27">
        <f>C72*E72</f>
        <v>400</v>
      </c>
      <c r="G72" s="32">
        <v>500</v>
      </c>
      <c r="H72" s="23">
        <f t="shared" si="5"/>
        <v>500</v>
      </c>
      <c r="I72" s="54" t="s">
        <v>131</v>
      </c>
    </row>
    <row r="73" spans="1:9" ht="14.25">
      <c r="A73" s="99" t="s">
        <v>112</v>
      </c>
      <c r="B73" s="100"/>
      <c r="C73" s="18"/>
      <c r="D73" s="18"/>
      <c r="E73" s="16"/>
      <c r="F73" s="16"/>
      <c r="G73" s="18"/>
      <c r="H73" s="16"/>
      <c r="I73" s="19"/>
    </row>
    <row r="74" spans="1:9" s="9" customFormat="1" ht="24">
      <c r="A74" s="49">
        <v>1</v>
      </c>
      <c r="B74" s="26" t="s">
        <v>8</v>
      </c>
      <c r="C74" s="27">
        <v>17.4</v>
      </c>
      <c r="D74" s="27" t="s">
        <v>26</v>
      </c>
      <c r="E74" s="27">
        <v>16</v>
      </c>
      <c r="F74" s="86">
        <f>E74*C74</f>
        <v>278.4</v>
      </c>
      <c r="G74" s="27">
        <v>12</v>
      </c>
      <c r="H74" s="86">
        <f>G74*C74</f>
        <v>208.79999999999998</v>
      </c>
      <c r="I74" s="55" t="s">
        <v>93</v>
      </c>
    </row>
    <row r="75" spans="1:9" s="8" customFormat="1" ht="24">
      <c r="A75" s="49">
        <v>2</v>
      </c>
      <c r="B75" s="26" t="s">
        <v>10</v>
      </c>
      <c r="C75" s="27">
        <f>16.7*2.8</f>
        <v>46.76</v>
      </c>
      <c r="D75" s="27" t="s">
        <v>26</v>
      </c>
      <c r="E75" s="27">
        <v>16</v>
      </c>
      <c r="F75" s="86">
        <f>E75*C75</f>
        <v>748.16</v>
      </c>
      <c r="G75" s="27">
        <v>12</v>
      </c>
      <c r="H75" s="86">
        <f>G75*C75</f>
        <v>561.12</v>
      </c>
      <c r="I75" s="55" t="s">
        <v>93</v>
      </c>
    </row>
    <row r="76" spans="1:9" ht="36">
      <c r="A76" s="49">
        <v>3</v>
      </c>
      <c r="B76" s="26" t="s">
        <v>113</v>
      </c>
      <c r="C76" s="27">
        <v>45.5</v>
      </c>
      <c r="D76" s="22" t="s">
        <v>26</v>
      </c>
      <c r="E76" s="50">
        <v>95</v>
      </c>
      <c r="F76" s="27">
        <f>C76*E76</f>
        <v>4322.5</v>
      </c>
      <c r="G76" s="32">
        <v>73</v>
      </c>
      <c r="H76" s="23">
        <f>G76*C76</f>
        <v>3321.5</v>
      </c>
      <c r="I76" s="54" t="s">
        <v>102</v>
      </c>
    </row>
    <row r="77" spans="1:9" ht="14.25">
      <c r="A77" s="99" t="s">
        <v>114</v>
      </c>
      <c r="B77" s="100"/>
      <c r="C77" s="18"/>
      <c r="D77" s="18"/>
      <c r="E77" s="16"/>
      <c r="F77" s="16"/>
      <c r="G77" s="18"/>
      <c r="H77" s="16"/>
      <c r="I77" s="19"/>
    </row>
    <row r="78" spans="1:9" s="9" customFormat="1" ht="24">
      <c r="A78" s="49">
        <v>1</v>
      </c>
      <c r="B78" s="26" t="s">
        <v>8</v>
      </c>
      <c r="C78" s="27">
        <v>12.1</v>
      </c>
      <c r="D78" s="27" t="s">
        <v>26</v>
      </c>
      <c r="E78" s="27">
        <v>16</v>
      </c>
      <c r="F78" s="86">
        <f>E78*C78</f>
        <v>193.6</v>
      </c>
      <c r="G78" s="27">
        <v>12</v>
      </c>
      <c r="H78" s="86">
        <f>G78*C78</f>
        <v>145.2</v>
      </c>
      <c r="I78" s="55" t="s">
        <v>93</v>
      </c>
    </row>
    <row r="79" spans="1:9" s="8" customFormat="1" ht="24">
      <c r="A79" s="49">
        <v>2</v>
      </c>
      <c r="B79" s="26" t="s">
        <v>10</v>
      </c>
      <c r="C79" s="27">
        <f>14.2*2.6</f>
        <v>36.92</v>
      </c>
      <c r="D79" s="27" t="s">
        <v>26</v>
      </c>
      <c r="E79" s="27">
        <v>16</v>
      </c>
      <c r="F79" s="86">
        <f>E79*C79</f>
        <v>590.72</v>
      </c>
      <c r="G79" s="27">
        <v>12</v>
      </c>
      <c r="H79" s="86">
        <f>G79*C79</f>
        <v>443.04</v>
      </c>
      <c r="I79" s="55" t="s">
        <v>93</v>
      </c>
    </row>
    <row r="80" spans="1:9" ht="36">
      <c r="A80" s="49">
        <v>3</v>
      </c>
      <c r="B80" s="26" t="s">
        <v>113</v>
      </c>
      <c r="C80" s="27">
        <f>8.5*2.6*3</f>
        <v>66.30000000000001</v>
      </c>
      <c r="D80" s="22" t="s">
        <v>26</v>
      </c>
      <c r="E80" s="50">
        <v>95</v>
      </c>
      <c r="F80" s="27">
        <f>C80*E80</f>
        <v>6298.500000000001</v>
      </c>
      <c r="G80" s="32">
        <v>73</v>
      </c>
      <c r="H80" s="23">
        <f>G80*C80</f>
        <v>4839.900000000001</v>
      </c>
      <c r="I80" s="54" t="s">
        <v>102</v>
      </c>
    </row>
    <row r="81" spans="1:9" ht="14.25">
      <c r="A81" s="99" t="s">
        <v>115</v>
      </c>
      <c r="B81" s="100"/>
      <c r="C81" s="18"/>
      <c r="D81" s="18"/>
      <c r="E81" s="16"/>
      <c r="F81" s="16"/>
      <c r="G81" s="18"/>
      <c r="H81" s="16"/>
      <c r="I81" s="19"/>
    </row>
    <row r="82" spans="1:9" s="9" customFormat="1" ht="24">
      <c r="A82" s="49">
        <v>1</v>
      </c>
      <c r="B82" s="26" t="s">
        <v>8</v>
      </c>
      <c r="C82" s="27">
        <v>12.3</v>
      </c>
      <c r="D82" s="27" t="s">
        <v>26</v>
      </c>
      <c r="E82" s="27">
        <v>16</v>
      </c>
      <c r="F82" s="86">
        <f>E82*C82</f>
        <v>196.8</v>
      </c>
      <c r="G82" s="27">
        <v>12</v>
      </c>
      <c r="H82" s="86">
        <f>G82*C82</f>
        <v>147.60000000000002</v>
      </c>
      <c r="I82" s="55" t="s">
        <v>93</v>
      </c>
    </row>
    <row r="83" spans="1:9" s="8" customFormat="1" ht="24">
      <c r="A83" s="49">
        <v>2</v>
      </c>
      <c r="B83" s="26" t="s">
        <v>10</v>
      </c>
      <c r="C83" s="27">
        <f>14.7*2.6</f>
        <v>38.22</v>
      </c>
      <c r="D83" s="27" t="s">
        <v>26</v>
      </c>
      <c r="E83" s="27">
        <v>16</v>
      </c>
      <c r="F83" s="86">
        <f>E83*C83</f>
        <v>611.52</v>
      </c>
      <c r="G83" s="27">
        <v>12</v>
      </c>
      <c r="H83" s="86">
        <f>G83*C83</f>
        <v>458.64</v>
      </c>
      <c r="I83" s="55" t="s">
        <v>93</v>
      </c>
    </row>
    <row r="84" spans="1:9" ht="14.25">
      <c r="A84" s="49">
        <v>3</v>
      </c>
      <c r="B84" s="26" t="s">
        <v>53</v>
      </c>
      <c r="C84" s="27">
        <v>12.3</v>
      </c>
      <c r="D84" s="22" t="s">
        <v>26</v>
      </c>
      <c r="E84" s="75">
        <v>45</v>
      </c>
      <c r="F84" s="23">
        <f>E84*C84</f>
        <v>553.5</v>
      </c>
      <c r="G84" s="27">
        <v>50</v>
      </c>
      <c r="H84" s="23">
        <f>G84*C84</f>
        <v>615</v>
      </c>
      <c r="I84" s="25" t="s">
        <v>101</v>
      </c>
    </row>
    <row r="85" spans="1:9" ht="36">
      <c r="A85" s="49">
        <v>4</v>
      </c>
      <c r="B85" s="26" t="s">
        <v>116</v>
      </c>
      <c r="C85" s="27">
        <f>3.1*2.6*3</f>
        <v>24.18</v>
      </c>
      <c r="D85" s="22" t="s">
        <v>26</v>
      </c>
      <c r="E85" s="50">
        <v>95</v>
      </c>
      <c r="F85" s="27">
        <f>C85*E85</f>
        <v>2297.1</v>
      </c>
      <c r="G85" s="32">
        <v>73</v>
      </c>
      <c r="H85" s="23">
        <f>G85*C85</f>
        <v>1765.1399999999999</v>
      </c>
      <c r="I85" s="54" t="s">
        <v>102</v>
      </c>
    </row>
    <row r="86" spans="1:30" s="14" customFormat="1" ht="14.25">
      <c r="A86" s="99" t="s">
        <v>105</v>
      </c>
      <c r="B86" s="100"/>
      <c r="C86" s="16"/>
      <c r="D86" s="16"/>
      <c r="E86" s="18"/>
      <c r="F86" s="16"/>
      <c r="G86" s="18"/>
      <c r="H86" s="16"/>
      <c r="I86" s="19"/>
      <c r="J86" s="8"/>
      <c r="K86" s="8"/>
      <c r="L86" s="8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23" ht="14.25">
      <c r="A87" s="49">
        <v>1</v>
      </c>
      <c r="B87" s="65" t="s">
        <v>50</v>
      </c>
      <c r="C87" s="53">
        <f>7*2.8</f>
        <v>19.599999999999998</v>
      </c>
      <c r="D87" s="53" t="s">
        <v>26</v>
      </c>
      <c r="E87" s="76">
        <v>55</v>
      </c>
      <c r="F87" s="23">
        <f aca="true" t="shared" si="6" ref="F87:F93">E87*C87</f>
        <v>1077.9999999999998</v>
      </c>
      <c r="G87" s="76">
        <v>40</v>
      </c>
      <c r="H87" s="23">
        <f aca="true" t="shared" si="7" ref="H87:H93">G87*C87</f>
        <v>783.9999999999999</v>
      </c>
      <c r="I87" s="48" t="s">
        <v>79</v>
      </c>
      <c r="J87" s="13"/>
      <c r="K87" s="13"/>
      <c r="L87" s="13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9" ht="48">
      <c r="A88" s="49">
        <v>2</v>
      </c>
      <c r="B88" s="21" t="s">
        <v>61</v>
      </c>
      <c r="C88" s="20">
        <v>13.2</v>
      </c>
      <c r="D88" s="22" t="s">
        <v>9</v>
      </c>
      <c r="E88" s="22">
        <v>10</v>
      </c>
      <c r="F88" s="23">
        <f t="shared" si="6"/>
        <v>132</v>
      </c>
      <c r="G88" s="22">
        <v>26</v>
      </c>
      <c r="H88" s="23">
        <f t="shared" si="7"/>
        <v>343.2</v>
      </c>
      <c r="I88" s="48" t="s">
        <v>59</v>
      </c>
    </row>
    <row r="89" spans="1:9" ht="48">
      <c r="A89" s="49">
        <v>3</v>
      </c>
      <c r="B89" s="21" t="s">
        <v>62</v>
      </c>
      <c r="C89" s="20">
        <f>15.8*2.6</f>
        <v>41.080000000000005</v>
      </c>
      <c r="D89" s="22" t="s">
        <v>9</v>
      </c>
      <c r="E89" s="22">
        <v>10</v>
      </c>
      <c r="F89" s="23">
        <f t="shared" si="6"/>
        <v>410.80000000000007</v>
      </c>
      <c r="G89" s="22">
        <v>26</v>
      </c>
      <c r="H89" s="23">
        <f t="shared" si="7"/>
        <v>1068.0800000000002</v>
      </c>
      <c r="I89" s="48" t="s">
        <v>59</v>
      </c>
    </row>
    <row r="90" spans="1:30" ht="14.25">
      <c r="A90" s="49">
        <v>4</v>
      </c>
      <c r="B90" s="33" t="s">
        <v>73</v>
      </c>
      <c r="C90" s="22">
        <f>13.2*1.4</f>
        <v>18.479999999999997</v>
      </c>
      <c r="D90" s="22" t="s">
        <v>9</v>
      </c>
      <c r="E90" s="20">
        <v>35</v>
      </c>
      <c r="F90" s="23">
        <f t="shared" si="6"/>
        <v>646.7999999999998</v>
      </c>
      <c r="G90" s="20">
        <v>30</v>
      </c>
      <c r="H90" s="23">
        <f t="shared" si="7"/>
        <v>554.3999999999999</v>
      </c>
      <c r="I90" s="21" t="s">
        <v>72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9" customFormat="1" ht="14.25">
      <c r="A91" s="49">
        <v>5</v>
      </c>
      <c r="B91" s="21" t="s">
        <v>12</v>
      </c>
      <c r="C91" s="20">
        <v>2</v>
      </c>
      <c r="D91" s="22" t="s">
        <v>13</v>
      </c>
      <c r="E91" s="22">
        <v>35</v>
      </c>
      <c r="F91" s="23">
        <f t="shared" si="6"/>
        <v>70</v>
      </c>
      <c r="G91" s="22">
        <v>15</v>
      </c>
      <c r="H91" s="23">
        <f t="shared" si="7"/>
        <v>30</v>
      </c>
      <c r="I91" s="24" t="s">
        <v>38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9" s="9" customFormat="1" ht="14.25">
      <c r="A92" s="49">
        <v>6</v>
      </c>
      <c r="B92" s="21" t="s">
        <v>33</v>
      </c>
      <c r="C92" s="20">
        <v>2</v>
      </c>
      <c r="D92" s="22" t="s">
        <v>34</v>
      </c>
      <c r="E92" s="22">
        <v>65</v>
      </c>
      <c r="F92" s="23">
        <f t="shared" si="6"/>
        <v>130</v>
      </c>
      <c r="G92" s="22">
        <v>50</v>
      </c>
      <c r="H92" s="23">
        <f t="shared" si="7"/>
        <v>100</v>
      </c>
      <c r="I92" s="21" t="s">
        <v>89</v>
      </c>
    </row>
    <row r="93" spans="1:9" s="9" customFormat="1" ht="14.25">
      <c r="A93" s="49">
        <v>7</v>
      </c>
      <c r="B93" s="21" t="s">
        <v>36</v>
      </c>
      <c r="C93" s="20">
        <v>13.2</v>
      </c>
      <c r="D93" s="27" t="s">
        <v>9</v>
      </c>
      <c r="E93" s="22">
        <v>30</v>
      </c>
      <c r="F93" s="23">
        <f t="shared" si="6"/>
        <v>396</v>
      </c>
      <c r="G93" s="22">
        <v>30</v>
      </c>
      <c r="H93" s="23">
        <f t="shared" si="7"/>
        <v>396</v>
      </c>
      <c r="I93" s="24" t="s">
        <v>37</v>
      </c>
    </row>
    <row r="94" spans="1:30" ht="14.25">
      <c r="A94" s="99" t="s">
        <v>108</v>
      </c>
      <c r="B94" s="100"/>
      <c r="C94" s="18"/>
      <c r="D94" s="18"/>
      <c r="E94" s="16"/>
      <c r="F94" s="16"/>
      <c r="G94" s="18"/>
      <c r="H94" s="16"/>
      <c r="I94" s="19"/>
      <c r="J94" s="13"/>
      <c r="K94" s="13"/>
      <c r="L94" s="13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9" ht="36">
      <c r="A95" s="49">
        <v>1</v>
      </c>
      <c r="B95" s="21" t="s">
        <v>61</v>
      </c>
      <c r="C95" s="20">
        <v>12.4</v>
      </c>
      <c r="D95" s="22" t="s">
        <v>9</v>
      </c>
      <c r="E95" s="22">
        <v>10</v>
      </c>
      <c r="F95" s="23">
        <f>E95*C95</f>
        <v>124</v>
      </c>
      <c r="G95" s="22">
        <v>26</v>
      </c>
      <c r="H95" s="23">
        <f>G95*C95</f>
        <v>322.40000000000003</v>
      </c>
      <c r="I95" s="48" t="s">
        <v>85</v>
      </c>
    </row>
    <row r="96" spans="1:30" ht="14.25">
      <c r="A96" s="49">
        <v>2</v>
      </c>
      <c r="B96" s="33" t="s">
        <v>73</v>
      </c>
      <c r="C96" s="22">
        <v>12.4</v>
      </c>
      <c r="D96" s="22" t="s">
        <v>9</v>
      </c>
      <c r="E96" s="20">
        <v>35</v>
      </c>
      <c r="F96" s="23">
        <f>E96*C96</f>
        <v>434</v>
      </c>
      <c r="G96" s="20">
        <v>30</v>
      </c>
      <c r="H96" s="23">
        <f>G96*C96</f>
        <v>372</v>
      </c>
      <c r="I96" s="21" t="s">
        <v>74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9" s="9" customFormat="1" ht="24">
      <c r="A97" s="49">
        <v>3</v>
      </c>
      <c r="B97" s="26" t="s">
        <v>8</v>
      </c>
      <c r="C97" s="27">
        <v>12.4</v>
      </c>
      <c r="D97" s="27" t="s">
        <v>26</v>
      </c>
      <c r="E97" s="27">
        <v>16</v>
      </c>
      <c r="F97" s="86">
        <f>E97*C97</f>
        <v>198.4</v>
      </c>
      <c r="G97" s="27">
        <v>12</v>
      </c>
      <c r="H97" s="86">
        <f>G97*C97</f>
        <v>148.8</v>
      </c>
      <c r="I97" s="55" t="s">
        <v>93</v>
      </c>
    </row>
    <row r="98" spans="1:9" ht="14.25">
      <c r="A98" s="97" t="s">
        <v>117</v>
      </c>
      <c r="B98" s="98"/>
      <c r="C98" s="95"/>
      <c r="D98" s="95"/>
      <c r="E98" s="94"/>
      <c r="F98" s="94"/>
      <c r="G98" s="95"/>
      <c r="H98" s="94"/>
      <c r="I98" s="96"/>
    </row>
    <row r="99" spans="1:9" ht="14.25">
      <c r="A99" s="99" t="s">
        <v>110</v>
      </c>
      <c r="B99" s="100"/>
      <c r="C99" s="18"/>
      <c r="D99" s="18"/>
      <c r="E99" s="16"/>
      <c r="F99" s="16"/>
      <c r="G99" s="18"/>
      <c r="H99" s="16"/>
      <c r="I99" s="19"/>
    </row>
    <row r="100" spans="1:9" s="9" customFormat="1" ht="24">
      <c r="A100" s="27">
        <v>1</v>
      </c>
      <c r="B100" s="26" t="s">
        <v>8</v>
      </c>
      <c r="C100" s="27">
        <v>14.7</v>
      </c>
      <c r="D100" s="27" t="s">
        <v>26</v>
      </c>
      <c r="E100" s="27">
        <v>16</v>
      </c>
      <c r="F100" s="86">
        <f>E100*C100</f>
        <v>235.2</v>
      </c>
      <c r="G100" s="27">
        <v>12</v>
      </c>
      <c r="H100" s="86">
        <f>G100*C100</f>
        <v>176.39999999999998</v>
      </c>
      <c r="I100" s="55" t="s">
        <v>93</v>
      </c>
    </row>
    <row r="101" spans="1:9" s="8" customFormat="1" ht="24">
      <c r="A101" s="49">
        <v>2</v>
      </c>
      <c r="B101" s="26" t="s">
        <v>10</v>
      </c>
      <c r="C101" s="27">
        <f>18.3*2.8</f>
        <v>51.24</v>
      </c>
      <c r="D101" s="27" t="s">
        <v>26</v>
      </c>
      <c r="E101" s="27">
        <v>16</v>
      </c>
      <c r="F101" s="86">
        <f>E101*C101</f>
        <v>819.84</v>
      </c>
      <c r="G101" s="27">
        <v>12</v>
      </c>
      <c r="H101" s="86">
        <f>G101*C101</f>
        <v>614.88</v>
      </c>
      <c r="I101" s="55" t="s">
        <v>93</v>
      </c>
    </row>
    <row r="102" spans="1:9" ht="14.25">
      <c r="A102" s="27">
        <v>3</v>
      </c>
      <c r="B102" s="26" t="s">
        <v>53</v>
      </c>
      <c r="C102" s="27">
        <v>14.7</v>
      </c>
      <c r="D102" s="22" t="s">
        <v>26</v>
      </c>
      <c r="E102" s="75">
        <v>45</v>
      </c>
      <c r="F102" s="23">
        <f>E102*C102</f>
        <v>661.5</v>
      </c>
      <c r="G102" s="27">
        <v>50</v>
      </c>
      <c r="H102" s="23">
        <f>G102*C102</f>
        <v>735</v>
      </c>
      <c r="I102" s="25" t="s">
        <v>101</v>
      </c>
    </row>
    <row r="103" spans="1:9" ht="48">
      <c r="A103" s="49">
        <v>4</v>
      </c>
      <c r="B103" s="21" t="s">
        <v>107</v>
      </c>
      <c r="C103" s="20">
        <v>13</v>
      </c>
      <c r="D103" s="22" t="s">
        <v>137</v>
      </c>
      <c r="E103" s="22">
        <v>10</v>
      </c>
      <c r="F103" s="23">
        <f>E103*C103</f>
        <v>130</v>
      </c>
      <c r="G103" s="22">
        <v>40</v>
      </c>
      <c r="H103" s="23">
        <f>G103*C103</f>
        <v>520</v>
      </c>
      <c r="I103" s="48" t="s">
        <v>68</v>
      </c>
    </row>
    <row r="104" spans="1:9" ht="14.25">
      <c r="A104" s="99" t="s">
        <v>118</v>
      </c>
      <c r="B104" s="100"/>
      <c r="C104" s="18"/>
      <c r="D104" s="18"/>
      <c r="E104" s="16"/>
      <c r="F104" s="16"/>
      <c r="G104" s="18"/>
      <c r="H104" s="16"/>
      <c r="I104" s="19"/>
    </row>
    <row r="105" spans="1:23" ht="14.25">
      <c r="A105" s="49">
        <v>1</v>
      </c>
      <c r="B105" s="65" t="s">
        <v>50</v>
      </c>
      <c r="C105" s="53">
        <f>2.9*2.8</f>
        <v>8.12</v>
      </c>
      <c r="D105" s="53" t="s">
        <v>26</v>
      </c>
      <c r="E105" s="76">
        <v>55</v>
      </c>
      <c r="F105" s="23">
        <f>E105*C105</f>
        <v>446.59999999999997</v>
      </c>
      <c r="G105" s="76">
        <v>40</v>
      </c>
      <c r="H105" s="23">
        <f>G105*C105</f>
        <v>324.79999999999995</v>
      </c>
      <c r="I105" s="48" t="s">
        <v>87</v>
      </c>
      <c r="J105" s="13"/>
      <c r="K105" s="13"/>
      <c r="L105" s="13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9" s="9" customFormat="1" ht="24">
      <c r="A106" s="49">
        <v>2</v>
      </c>
      <c r="B106" s="26" t="s">
        <v>8</v>
      </c>
      <c r="C106" s="27">
        <f>13.4</f>
        <v>13.4</v>
      </c>
      <c r="D106" s="27" t="s">
        <v>26</v>
      </c>
      <c r="E106" s="27">
        <v>16</v>
      </c>
      <c r="F106" s="86">
        <f>E106*C106</f>
        <v>214.4</v>
      </c>
      <c r="G106" s="27">
        <v>12</v>
      </c>
      <c r="H106" s="86">
        <f>G106*C106</f>
        <v>160.8</v>
      </c>
      <c r="I106" s="55" t="s">
        <v>93</v>
      </c>
    </row>
    <row r="107" spans="1:9" s="8" customFormat="1" ht="24">
      <c r="A107" s="49">
        <v>3</v>
      </c>
      <c r="B107" s="26" t="s">
        <v>10</v>
      </c>
      <c r="C107" s="27">
        <f>14.9*2.6</f>
        <v>38.74</v>
      </c>
      <c r="D107" s="27" t="s">
        <v>26</v>
      </c>
      <c r="E107" s="27">
        <v>16</v>
      </c>
      <c r="F107" s="86">
        <f>E107*C107</f>
        <v>619.84</v>
      </c>
      <c r="G107" s="27">
        <v>12</v>
      </c>
      <c r="H107" s="86">
        <f>G107*C107</f>
        <v>464.88</v>
      </c>
      <c r="I107" s="55" t="s">
        <v>93</v>
      </c>
    </row>
    <row r="108" spans="1:9" ht="14.25">
      <c r="A108" s="49">
        <v>4</v>
      </c>
      <c r="B108" s="26" t="s">
        <v>53</v>
      </c>
      <c r="C108" s="27">
        <v>13.4</v>
      </c>
      <c r="D108" s="22" t="s">
        <v>26</v>
      </c>
      <c r="E108" s="75">
        <v>45</v>
      </c>
      <c r="F108" s="23">
        <f>E108*C108</f>
        <v>603</v>
      </c>
      <c r="G108" s="27">
        <v>50</v>
      </c>
      <c r="H108" s="23">
        <f>G108*C108</f>
        <v>670</v>
      </c>
      <c r="I108" s="25" t="s">
        <v>101</v>
      </c>
    </row>
    <row r="109" spans="1:9" ht="36">
      <c r="A109" s="49">
        <v>5</v>
      </c>
      <c r="B109" s="26" t="s">
        <v>113</v>
      </c>
      <c r="C109" s="27">
        <f>2.2*2.6*3</f>
        <v>17.160000000000004</v>
      </c>
      <c r="D109" s="22" t="s">
        <v>26</v>
      </c>
      <c r="E109" s="50">
        <v>95</v>
      </c>
      <c r="F109" s="27">
        <f>C109*E109</f>
        <v>1630.2000000000003</v>
      </c>
      <c r="G109" s="32">
        <v>73</v>
      </c>
      <c r="H109" s="23">
        <f>G109*C109</f>
        <v>1252.6800000000003</v>
      </c>
      <c r="I109" s="54" t="s">
        <v>102</v>
      </c>
    </row>
    <row r="110" spans="1:9" ht="14.25">
      <c r="A110" s="99" t="s">
        <v>119</v>
      </c>
      <c r="B110" s="100"/>
      <c r="C110" s="18"/>
      <c r="D110" s="18"/>
      <c r="E110" s="16"/>
      <c r="F110" s="16"/>
      <c r="G110" s="18"/>
      <c r="H110" s="16"/>
      <c r="I110" s="19"/>
    </row>
    <row r="111" spans="1:23" ht="14.25">
      <c r="A111" s="49">
        <v>1</v>
      </c>
      <c r="B111" s="65" t="s">
        <v>50</v>
      </c>
      <c r="C111" s="53">
        <f>5*2.8</f>
        <v>14</v>
      </c>
      <c r="D111" s="53" t="s">
        <v>26</v>
      </c>
      <c r="E111" s="76">
        <v>55</v>
      </c>
      <c r="F111" s="23">
        <f>E111*C111</f>
        <v>770</v>
      </c>
      <c r="G111" s="76">
        <v>40</v>
      </c>
      <c r="H111" s="23">
        <f>G111*C111</f>
        <v>560</v>
      </c>
      <c r="I111" s="48" t="s">
        <v>87</v>
      </c>
      <c r="J111" s="13"/>
      <c r="K111" s="13"/>
      <c r="L111" s="13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9" s="9" customFormat="1" ht="24">
      <c r="A112" s="49">
        <v>2</v>
      </c>
      <c r="B112" s="26" t="s">
        <v>63</v>
      </c>
      <c r="C112" s="27">
        <f>17.2</f>
        <v>17.2</v>
      </c>
      <c r="D112" s="27" t="s">
        <v>26</v>
      </c>
      <c r="E112" s="27">
        <v>16</v>
      </c>
      <c r="F112" s="86">
        <f>E112*C112</f>
        <v>275.2</v>
      </c>
      <c r="G112" s="27">
        <v>12</v>
      </c>
      <c r="H112" s="86">
        <f>G112*C112</f>
        <v>206.39999999999998</v>
      </c>
      <c r="I112" s="55" t="s">
        <v>93</v>
      </c>
    </row>
    <row r="113" spans="1:9" s="8" customFormat="1" ht="24">
      <c r="A113" s="49">
        <v>3</v>
      </c>
      <c r="B113" s="26" t="s">
        <v>10</v>
      </c>
      <c r="C113" s="27">
        <f>16.9*2.6</f>
        <v>43.94</v>
      </c>
      <c r="D113" s="27" t="s">
        <v>26</v>
      </c>
      <c r="E113" s="27">
        <v>16</v>
      </c>
      <c r="F113" s="86">
        <f>E113*C113</f>
        <v>703.04</v>
      </c>
      <c r="G113" s="27">
        <v>12</v>
      </c>
      <c r="H113" s="86">
        <f>G113*C113</f>
        <v>527.28</v>
      </c>
      <c r="I113" s="55" t="s">
        <v>93</v>
      </c>
    </row>
    <row r="114" spans="1:9" ht="14.25">
      <c r="A114" s="49">
        <v>4</v>
      </c>
      <c r="B114" s="26" t="s">
        <v>53</v>
      </c>
      <c r="C114" s="27">
        <v>17.2</v>
      </c>
      <c r="D114" s="22" t="s">
        <v>26</v>
      </c>
      <c r="E114" s="75">
        <v>45</v>
      </c>
      <c r="F114" s="23">
        <f>E114*C114</f>
        <v>774</v>
      </c>
      <c r="G114" s="27">
        <v>50</v>
      </c>
      <c r="H114" s="23">
        <f>G114*C114</f>
        <v>860</v>
      </c>
      <c r="I114" s="25" t="s">
        <v>101</v>
      </c>
    </row>
    <row r="115" spans="1:9" ht="36">
      <c r="A115" s="49">
        <v>5</v>
      </c>
      <c r="B115" s="26" t="s">
        <v>113</v>
      </c>
      <c r="C115" s="27">
        <f>2.3*2.6*3</f>
        <v>17.939999999999998</v>
      </c>
      <c r="D115" s="22" t="s">
        <v>26</v>
      </c>
      <c r="E115" s="50">
        <v>95</v>
      </c>
      <c r="F115" s="27">
        <f>C115*E115</f>
        <v>1704.2999999999997</v>
      </c>
      <c r="G115" s="32">
        <v>73</v>
      </c>
      <c r="H115" s="23">
        <f>G115*C115</f>
        <v>1309.62</v>
      </c>
      <c r="I115" s="54" t="s">
        <v>102</v>
      </c>
    </row>
    <row r="116" spans="1:9" ht="14.25">
      <c r="A116" s="99" t="s">
        <v>120</v>
      </c>
      <c r="B116" s="100"/>
      <c r="C116" s="18"/>
      <c r="D116" s="18"/>
      <c r="E116" s="16"/>
      <c r="F116" s="16"/>
      <c r="G116" s="18"/>
      <c r="H116" s="16"/>
      <c r="I116" s="19"/>
    </row>
    <row r="117" spans="1:23" ht="14.25">
      <c r="A117" s="49">
        <v>1</v>
      </c>
      <c r="B117" s="65" t="s">
        <v>50</v>
      </c>
      <c r="C117" s="53">
        <f>4.8*2.6</f>
        <v>12.48</v>
      </c>
      <c r="D117" s="53" t="s">
        <v>26</v>
      </c>
      <c r="E117" s="76">
        <v>55</v>
      </c>
      <c r="F117" s="23">
        <f>E117*C117</f>
        <v>686.4</v>
      </c>
      <c r="G117" s="76">
        <v>40</v>
      </c>
      <c r="H117" s="23">
        <f>G117*C117</f>
        <v>499.20000000000005</v>
      </c>
      <c r="I117" s="48" t="s">
        <v>87</v>
      </c>
      <c r="J117" s="13"/>
      <c r="K117" s="13"/>
      <c r="L117" s="13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9" ht="14.25">
      <c r="A118" s="49">
        <v>2</v>
      </c>
      <c r="B118" s="26" t="s">
        <v>53</v>
      </c>
      <c r="C118" s="27">
        <v>33.6</v>
      </c>
      <c r="D118" s="22" t="s">
        <v>26</v>
      </c>
      <c r="E118" s="75">
        <v>45</v>
      </c>
      <c r="F118" s="23">
        <f>E118*C118</f>
        <v>1512</v>
      </c>
      <c r="G118" s="27">
        <v>50</v>
      </c>
      <c r="H118" s="23">
        <f>G118*C118</f>
        <v>1680</v>
      </c>
      <c r="I118" s="25" t="s">
        <v>101</v>
      </c>
    </row>
    <row r="119" spans="1:9" s="9" customFormat="1" ht="24">
      <c r="A119" s="49">
        <v>3</v>
      </c>
      <c r="B119" s="26" t="s">
        <v>63</v>
      </c>
      <c r="C119" s="27">
        <v>33.6</v>
      </c>
      <c r="D119" s="27" t="s">
        <v>26</v>
      </c>
      <c r="E119" s="27">
        <v>16</v>
      </c>
      <c r="F119" s="86">
        <f>E119*C119</f>
        <v>537.6</v>
      </c>
      <c r="G119" s="27">
        <v>12</v>
      </c>
      <c r="H119" s="86">
        <f>G119*C119</f>
        <v>403.20000000000005</v>
      </c>
      <c r="I119" s="55" t="s">
        <v>93</v>
      </c>
    </row>
    <row r="120" spans="1:9" s="8" customFormat="1" ht="24">
      <c r="A120" s="49">
        <v>4</v>
      </c>
      <c r="B120" s="26" t="s">
        <v>10</v>
      </c>
      <c r="C120" s="27">
        <f>24.1*2.8</f>
        <v>67.48</v>
      </c>
      <c r="D120" s="27" t="s">
        <v>26</v>
      </c>
      <c r="E120" s="27">
        <v>16</v>
      </c>
      <c r="F120" s="86">
        <f>E120*C120</f>
        <v>1079.68</v>
      </c>
      <c r="G120" s="27">
        <v>12</v>
      </c>
      <c r="H120" s="86">
        <f>G120*C120</f>
        <v>809.76</v>
      </c>
      <c r="I120" s="55" t="s">
        <v>93</v>
      </c>
    </row>
    <row r="121" spans="1:30" s="14" customFormat="1" ht="14.25">
      <c r="A121" s="99" t="s">
        <v>105</v>
      </c>
      <c r="B121" s="100"/>
      <c r="C121" s="16"/>
      <c r="D121" s="16"/>
      <c r="E121" s="18"/>
      <c r="F121" s="16"/>
      <c r="G121" s="18"/>
      <c r="H121" s="16"/>
      <c r="I121" s="19"/>
      <c r="J121" s="8"/>
      <c r="K121" s="8"/>
      <c r="L121" s="8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</row>
    <row r="122" spans="1:23" ht="14.25">
      <c r="A122" s="49">
        <v>1</v>
      </c>
      <c r="B122" s="65" t="s">
        <v>50</v>
      </c>
      <c r="C122" s="53">
        <f>5.9*2.8</f>
        <v>16.52</v>
      </c>
      <c r="D122" s="53" t="s">
        <v>26</v>
      </c>
      <c r="E122" s="76">
        <v>55</v>
      </c>
      <c r="F122" s="23">
        <f aca="true" t="shared" si="8" ref="F122:F128">E122*C122</f>
        <v>908.6</v>
      </c>
      <c r="G122" s="76">
        <v>40</v>
      </c>
      <c r="H122" s="23">
        <f aca="true" t="shared" si="9" ref="H122:H128">G122*C122</f>
        <v>660.8</v>
      </c>
      <c r="I122" s="48" t="s">
        <v>79</v>
      </c>
      <c r="J122" s="13"/>
      <c r="K122" s="13"/>
      <c r="L122" s="13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9" ht="48">
      <c r="A123" s="49">
        <v>2</v>
      </c>
      <c r="B123" s="21" t="s">
        <v>61</v>
      </c>
      <c r="C123" s="20">
        <v>6.2</v>
      </c>
      <c r="D123" s="22" t="s">
        <v>9</v>
      </c>
      <c r="E123" s="22">
        <v>10</v>
      </c>
      <c r="F123" s="23">
        <f t="shared" si="8"/>
        <v>62</v>
      </c>
      <c r="G123" s="22">
        <v>26</v>
      </c>
      <c r="H123" s="23">
        <f t="shared" si="9"/>
        <v>161.20000000000002</v>
      </c>
      <c r="I123" s="48" t="s">
        <v>59</v>
      </c>
    </row>
    <row r="124" spans="1:9" ht="48">
      <c r="A124" s="49">
        <v>3</v>
      </c>
      <c r="B124" s="21" t="s">
        <v>62</v>
      </c>
      <c r="C124" s="20">
        <f>10*2.6</f>
        <v>26</v>
      </c>
      <c r="D124" s="22" t="s">
        <v>9</v>
      </c>
      <c r="E124" s="22">
        <v>10</v>
      </c>
      <c r="F124" s="23">
        <f t="shared" si="8"/>
        <v>260</v>
      </c>
      <c r="G124" s="22">
        <v>26</v>
      </c>
      <c r="H124" s="23">
        <f t="shared" si="9"/>
        <v>676</v>
      </c>
      <c r="I124" s="48" t="s">
        <v>59</v>
      </c>
    </row>
    <row r="125" spans="1:30" ht="14.25">
      <c r="A125" s="49">
        <v>4</v>
      </c>
      <c r="B125" s="33" t="s">
        <v>73</v>
      </c>
      <c r="C125" s="22">
        <f>6.2*1.3</f>
        <v>8.06</v>
      </c>
      <c r="D125" s="22" t="s">
        <v>9</v>
      </c>
      <c r="E125" s="20">
        <v>35</v>
      </c>
      <c r="F125" s="23">
        <f t="shared" si="8"/>
        <v>282.1</v>
      </c>
      <c r="G125" s="20">
        <v>30</v>
      </c>
      <c r="H125" s="23">
        <f t="shared" si="9"/>
        <v>241.8</v>
      </c>
      <c r="I125" s="21" t="s">
        <v>72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9" customFormat="1" ht="14.25">
      <c r="A126" s="49">
        <v>5</v>
      </c>
      <c r="B126" s="21" t="s">
        <v>12</v>
      </c>
      <c r="C126" s="20">
        <v>1</v>
      </c>
      <c r="D126" s="22" t="s">
        <v>13</v>
      </c>
      <c r="E126" s="22">
        <v>35</v>
      </c>
      <c r="F126" s="23">
        <f t="shared" si="8"/>
        <v>35</v>
      </c>
      <c r="G126" s="22">
        <v>15</v>
      </c>
      <c r="H126" s="23">
        <f t="shared" si="9"/>
        <v>15</v>
      </c>
      <c r="I126" s="24" t="s">
        <v>38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9" s="9" customFormat="1" ht="14.25">
      <c r="A127" s="49">
        <v>6</v>
      </c>
      <c r="B127" s="21" t="s">
        <v>33</v>
      </c>
      <c r="C127" s="20">
        <v>1</v>
      </c>
      <c r="D127" s="22" t="s">
        <v>34</v>
      </c>
      <c r="E127" s="22">
        <v>65</v>
      </c>
      <c r="F127" s="23">
        <f t="shared" si="8"/>
        <v>65</v>
      </c>
      <c r="G127" s="22">
        <v>50</v>
      </c>
      <c r="H127" s="23">
        <f t="shared" si="9"/>
        <v>50</v>
      </c>
      <c r="I127" s="21" t="s">
        <v>89</v>
      </c>
    </row>
    <row r="128" spans="1:9" s="9" customFormat="1" ht="14.25">
      <c r="A128" s="49">
        <v>7</v>
      </c>
      <c r="B128" s="21" t="s">
        <v>36</v>
      </c>
      <c r="C128" s="20">
        <v>6.2</v>
      </c>
      <c r="D128" s="27" t="s">
        <v>9</v>
      </c>
      <c r="E128" s="22">
        <v>30</v>
      </c>
      <c r="F128" s="23">
        <f t="shared" si="8"/>
        <v>186</v>
      </c>
      <c r="G128" s="22">
        <v>30</v>
      </c>
      <c r="H128" s="23">
        <f t="shared" si="9"/>
        <v>186</v>
      </c>
      <c r="I128" s="24" t="s">
        <v>37</v>
      </c>
    </row>
    <row r="129" spans="1:30" ht="14.25">
      <c r="A129" s="99" t="s">
        <v>121</v>
      </c>
      <c r="B129" s="100"/>
      <c r="C129" s="18"/>
      <c r="D129" s="18"/>
      <c r="E129" s="16"/>
      <c r="F129" s="16"/>
      <c r="G129" s="18"/>
      <c r="H129" s="16"/>
      <c r="I129" s="19"/>
      <c r="J129" s="13"/>
      <c r="K129" s="13"/>
      <c r="L129" s="13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9" ht="36">
      <c r="A130" s="49">
        <v>1</v>
      </c>
      <c r="B130" s="21" t="s">
        <v>61</v>
      </c>
      <c r="C130" s="20">
        <v>20</v>
      </c>
      <c r="D130" s="22" t="s">
        <v>9</v>
      </c>
      <c r="E130" s="22">
        <v>10</v>
      </c>
      <c r="F130" s="23">
        <f>E130*C130</f>
        <v>200</v>
      </c>
      <c r="G130" s="22">
        <v>26</v>
      </c>
      <c r="H130" s="23">
        <f>G130*C130</f>
        <v>520</v>
      </c>
      <c r="I130" s="48" t="s">
        <v>85</v>
      </c>
    </row>
    <row r="131" spans="1:30" ht="14.25">
      <c r="A131" s="49">
        <v>2</v>
      </c>
      <c r="B131" s="33" t="s">
        <v>73</v>
      </c>
      <c r="C131" s="22">
        <v>20</v>
      </c>
      <c r="D131" s="22" t="s">
        <v>9</v>
      </c>
      <c r="E131" s="20">
        <v>35</v>
      </c>
      <c r="F131" s="23">
        <f>E131*C131</f>
        <v>700</v>
      </c>
      <c r="G131" s="20">
        <v>30</v>
      </c>
      <c r="H131" s="23">
        <f>G131*C131</f>
        <v>600</v>
      </c>
      <c r="I131" s="21" t="s">
        <v>74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9" s="9" customFormat="1" ht="24">
      <c r="A132" s="49">
        <v>3</v>
      </c>
      <c r="B132" s="26" t="s">
        <v>8</v>
      </c>
      <c r="C132" s="27">
        <v>20</v>
      </c>
      <c r="D132" s="27" t="s">
        <v>26</v>
      </c>
      <c r="E132" s="27">
        <v>16</v>
      </c>
      <c r="F132" s="86">
        <f>E132*C132</f>
        <v>320</v>
      </c>
      <c r="G132" s="27">
        <v>12</v>
      </c>
      <c r="H132" s="86">
        <f>G132*C132</f>
        <v>240</v>
      </c>
      <c r="I132" s="55" t="s">
        <v>93</v>
      </c>
    </row>
    <row r="133" spans="1:9" ht="14.25">
      <c r="A133" s="97" t="s">
        <v>122</v>
      </c>
      <c r="B133" s="98"/>
      <c r="C133" s="95"/>
      <c r="D133" s="95"/>
      <c r="E133" s="94"/>
      <c r="F133" s="94"/>
      <c r="G133" s="95"/>
      <c r="H133" s="94"/>
      <c r="I133" s="96"/>
    </row>
    <row r="134" spans="1:9" ht="24.75">
      <c r="A134" s="80">
        <v>1</v>
      </c>
      <c r="B134" s="81" t="s">
        <v>123</v>
      </c>
      <c r="C134" s="82">
        <v>40</v>
      </c>
      <c r="D134" s="80" t="s">
        <v>26</v>
      </c>
      <c r="E134" s="82">
        <v>130</v>
      </c>
      <c r="F134" s="82">
        <f>C134*E134</f>
        <v>5200</v>
      </c>
      <c r="G134" s="82">
        <v>110</v>
      </c>
      <c r="H134" s="82">
        <f>C134*G134</f>
        <v>4400</v>
      </c>
      <c r="I134" s="88" t="s">
        <v>124</v>
      </c>
    </row>
    <row r="135" spans="1:9" ht="24.75">
      <c r="A135" s="80">
        <v>2</v>
      </c>
      <c r="B135" s="81" t="s">
        <v>126</v>
      </c>
      <c r="C135" s="82">
        <v>15</v>
      </c>
      <c r="D135" s="80" t="s">
        <v>125</v>
      </c>
      <c r="E135" s="82">
        <v>110</v>
      </c>
      <c r="F135" s="82">
        <f>C135*E135</f>
        <v>1650</v>
      </c>
      <c r="G135" s="82">
        <v>110</v>
      </c>
      <c r="H135" s="82">
        <f>C135*G135</f>
        <v>1650</v>
      </c>
      <c r="I135" s="88" t="s">
        <v>124</v>
      </c>
    </row>
    <row r="136" spans="1:30" ht="14.25">
      <c r="A136" s="80">
        <v>3</v>
      </c>
      <c r="B136" s="33" t="s">
        <v>73</v>
      </c>
      <c r="C136" s="22">
        <v>40</v>
      </c>
      <c r="D136" s="22" t="s">
        <v>9</v>
      </c>
      <c r="E136" s="20">
        <v>35</v>
      </c>
      <c r="F136" s="23">
        <f>E136*C136</f>
        <v>1400</v>
      </c>
      <c r="G136" s="20">
        <v>30</v>
      </c>
      <c r="H136" s="23">
        <f>G136*C136</f>
        <v>1200</v>
      </c>
      <c r="I136" s="21" t="s">
        <v>72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9" ht="36">
      <c r="A137" s="80">
        <v>4</v>
      </c>
      <c r="B137" s="21" t="s">
        <v>61</v>
      </c>
      <c r="C137" s="20">
        <v>40</v>
      </c>
      <c r="D137" s="22" t="s">
        <v>9</v>
      </c>
      <c r="E137" s="22">
        <v>10</v>
      </c>
      <c r="F137" s="23">
        <f>E137*C137</f>
        <v>400</v>
      </c>
      <c r="G137" s="22">
        <v>26</v>
      </c>
      <c r="H137" s="23">
        <f>G137*C137</f>
        <v>1040</v>
      </c>
      <c r="I137" s="48" t="s">
        <v>85</v>
      </c>
    </row>
    <row r="138" spans="1:9" ht="48">
      <c r="A138" s="80">
        <v>5</v>
      </c>
      <c r="B138" s="21" t="s">
        <v>107</v>
      </c>
      <c r="C138" s="20">
        <v>15</v>
      </c>
      <c r="D138" s="22" t="s">
        <v>137</v>
      </c>
      <c r="E138" s="22">
        <v>10</v>
      </c>
      <c r="F138" s="23">
        <f>E138*C138</f>
        <v>150</v>
      </c>
      <c r="G138" s="22">
        <v>40</v>
      </c>
      <c r="H138" s="23">
        <f>G138*C138</f>
        <v>600</v>
      </c>
      <c r="I138" s="48" t="s">
        <v>68</v>
      </c>
    </row>
    <row r="139" spans="1:30" ht="14.25">
      <c r="A139" s="99" t="s">
        <v>76</v>
      </c>
      <c r="B139" s="100"/>
      <c r="C139" s="18"/>
      <c r="D139" s="18"/>
      <c r="E139" s="16"/>
      <c r="F139" s="16"/>
      <c r="G139" s="18"/>
      <c r="H139" s="16"/>
      <c r="I139" s="19"/>
      <c r="J139" s="13"/>
      <c r="K139" s="13"/>
      <c r="L139" s="13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9" ht="36">
      <c r="A140" s="49">
        <v>1</v>
      </c>
      <c r="B140" s="24" t="s">
        <v>77</v>
      </c>
      <c r="C140" s="20">
        <v>1</v>
      </c>
      <c r="D140" s="22" t="s">
        <v>54</v>
      </c>
      <c r="E140" s="22">
        <v>0</v>
      </c>
      <c r="F140" s="23">
        <f>E140*C140</f>
        <v>0</v>
      </c>
      <c r="G140" s="22">
        <v>600</v>
      </c>
      <c r="H140" s="23">
        <f>G140*C140</f>
        <v>600</v>
      </c>
      <c r="I140" s="48" t="s">
        <v>49</v>
      </c>
    </row>
    <row r="141" spans="1:17" ht="14.25">
      <c r="A141" s="67"/>
      <c r="B141" s="68" t="s">
        <v>55</v>
      </c>
      <c r="C141" s="69"/>
      <c r="D141" s="69"/>
      <c r="E141" s="69"/>
      <c r="F141" s="70"/>
      <c r="G141" s="70"/>
      <c r="H141" s="70"/>
      <c r="I141" s="71"/>
      <c r="J141" s="11"/>
      <c r="K141" s="58"/>
      <c r="L141" s="58"/>
      <c r="M141" s="58"/>
      <c r="N141" s="58"/>
      <c r="O141" s="58"/>
      <c r="P141" s="58"/>
      <c r="Q141" s="58"/>
    </row>
    <row r="142" spans="1:30" s="10" customFormat="1" ht="36">
      <c r="A142" s="27">
        <v>1</v>
      </c>
      <c r="B142" s="78" t="s">
        <v>127</v>
      </c>
      <c r="C142" s="27">
        <v>1</v>
      </c>
      <c r="D142" s="79" t="s">
        <v>56</v>
      </c>
      <c r="E142" s="27">
        <v>1500</v>
      </c>
      <c r="F142" s="22">
        <f>C142*E142</f>
        <v>1500</v>
      </c>
      <c r="G142" s="27">
        <v>1200</v>
      </c>
      <c r="H142" s="22">
        <f>C142*G142</f>
        <v>1200</v>
      </c>
      <c r="I142" s="78" t="s">
        <v>57</v>
      </c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s="10" customFormat="1" ht="24">
      <c r="A143" s="27">
        <v>2</v>
      </c>
      <c r="B143" s="78" t="s">
        <v>138</v>
      </c>
      <c r="C143" s="27">
        <v>1</v>
      </c>
      <c r="D143" s="79" t="s">
        <v>56</v>
      </c>
      <c r="E143" s="27">
        <f>260*3</f>
        <v>780</v>
      </c>
      <c r="F143" s="22">
        <f>C143*E143</f>
        <v>780</v>
      </c>
      <c r="G143" s="27">
        <v>1000</v>
      </c>
      <c r="H143" s="22">
        <f>C143*G143</f>
        <v>1000</v>
      </c>
      <c r="I143" s="78" t="s">
        <v>91</v>
      </c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s="10" customFormat="1" ht="52.5">
      <c r="A144" s="27">
        <v>3</v>
      </c>
      <c r="B144" s="77" t="s">
        <v>78</v>
      </c>
      <c r="C144" s="27">
        <v>390</v>
      </c>
      <c r="D144" s="53" t="s">
        <v>9</v>
      </c>
      <c r="E144" s="27">
        <v>40</v>
      </c>
      <c r="F144" s="22">
        <f>C144*E144</f>
        <v>15600</v>
      </c>
      <c r="G144" s="27">
        <v>28</v>
      </c>
      <c r="H144" s="22">
        <f>C144*G144</f>
        <v>10920</v>
      </c>
      <c r="I144" s="52" t="s">
        <v>128</v>
      </c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12" s="64" customFormat="1" ht="14.25">
      <c r="A145" s="60"/>
      <c r="B145" s="66" t="s">
        <v>42</v>
      </c>
      <c r="C145" s="104" t="s">
        <v>41</v>
      </c>
      <c r="D145" s="105"/>
      <c r="E145" s="106"/>
      <c r="F145" s="62">
        <f>SUM(F8:F144)</f>
        <v>92547.94</v>
      </c>
      <c r="G145" s="60" t="s">
        <v>40</v>
      </c>
      <c r="H145" s="62">
        <f>SUM(H8:H144)</f>
        <v>86137.6</v>
      </c>
      <c r="I145" s="61" t="s">
        <v>69</v>
      </c>
      <c r="J145" s="63"/>
      <c r="K145" s="63"/>
      <c r="L145" s="63"/>
    </row>
    <row r="146" spans="1:256" s="58" customFormat="1" ht="14.25">
      <c r="A146" s="51"/>
      <c r="B146" s="56" t="s">
        <v>83</v>
      </c>
      <c r="C146" s="110" t="s">
        <v>135</v>
      </c>
      <c r="D146" s="111"/>
      <c r="E146" s="112"/>
      <c r="F146" s="107">
        <f>(F145+H145)*0.25</f>
        <v>44671.385</v>
      </c>
      <c r="G146" s="108"/>
      <c r="H146" s="109"/>
      <c r="I146" s="59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  <c r="EG146" s="57"/>
      <c r="EH146" s="57"/>
      <c r="EI146" s="57"/>
      <c r="EJ146" s="57"/>
      <c r="EK146" s="57"/>
      <c r="EL146" s="57"/>
      <c r="EM146" s="57"/>
      <c r="EN146" s="57"/>
      <c r="EO146" s="57"/>
      <c r="EP146" s="57"/>
      <c r="EQ146" s="57"/>
      <c r="ER146" s="57"/>
      <c r="ES146" s="57"/>
      <c r="ET146" s="57"/>
      <c r="EU146" s="57"/>
      <c r="EV146" s="57"/>
      <c r="EW146" s="57"/>
      <c r="EX146" s="57"/>
      <c r="EY146" s="57"/>
      <c r="EZ146" s="57"/>
      <c r="FA146" s="57"/>
      <c r="FB146" s="57"/>
      <c r="FC146" s="57"/>
      <c r="FD146" s="57"/>
      <c r="FE146" s="57"/>
      <c r="FF146" s="57"/>
      <c r="FG146" s="57"/>
      <c r="FH146" s="57"/>
      <c r="FI146" s="57"/>
      <c r="FJ146" s="57"/>
      <c r="FK146" s="57"/>
      <c r="FL146" s="57"/>
      <c r="FM146" s="57"/>
      <c r="FN146" s="57"/>
      <c r="FO146" s="57"/>
      <c r="FP146" s="57"/>
      <c r="FQ146" s="57"/>
      <c r="FR146" s="57"/>
      <c r="FS146" s="57"/>
      <c r="FT146" s="57"/>
      <c r="FU146" s="57"/>
      <c r="FV146" s="57"/>
      <c r="FW146" s="57"/>
      <c r="FX146" s="57"/>
      <c r="FY146" s="57"/>
      <c r="FZ146" s="57"/>
      <c r="GA146" s="57"/>
      <c r="GB146" s="57"/>
      <c r="GC146" s="57"/>
      <c r="GD146" s="57"/>
      <c r="GE146" s="57"/>
      <c r="GF146" s="57"/>
      <c r="GG146" s="57"/>
      <c r="GH146" s="57"/>
      <c r="GI146" s="57"/>
      <c r="GJ146" s="57"/>
      <c r="GK146" s="57"/>
      <c r="GL146" s="57"/>
      <c r="GM146" s="57"/>
      <c r="GN146" s="57"/>
      <c r="GO146" s="57"/>
      <c r="GP146" s="57"/>
      <c r="GQ146" s="57"/>
      <c r="GR146" s="57"/>
      <c r="GS146" s="57"/>
      <c r="GT146" s="57"/>
      <c r="GU146" s="57"/>
      <c r="GV146" s="57"/>
      <c r="GW146" s="57"/>
      <c r="GX146" s="57"/>
      <c r="GY146" s="57"/>
      <c r="GZ146" s="57"/>
      <c r="HA146" s="57"/>
      <c r="HB146" s="57"/>
      <c r="HC146" s="57"/>
      <c r="HD146" s="57"/>
      <c r="HE146" s="57"/>
      <c r="HF146" s="57"/>
      <c r="HG146" s="57"/>
      <c r="HH146" s="57"/>
      <c r="HI146" s="57"/>
      <c r="HJ146" s="57"/>
      <c r="HK146" s="57"/>
      <c r="HL146" s="57"/>
      <c r="HM146" s="57"/>
      <c r="HN146" s="57"/>
      <c r="HO146" s="57"/>
      <c r="HP146" s="57"/>
      <c r="HQ146" s="57"/>
      <c r="HR146" s="57"/>
      <c r="HS146" s="57"/>
      <c r="HT146" s="57"/>
      <c r="HU146" s="57"/>
      <c r="HV146" s="57"/>
      <c r="HW146" s="57"/>
      <c r="HX146" s="57"/>
      <c r="HY146" s="57"/>
      <c r="HZ146" s="57"/>
      <c r="IA146" s="57"/>
      <c r="IB146" s="57"/>
      <c r="IC146" s="57"/>
      <c r="ID146" s="57"/>
      <c r="IE146" s="57"/>
      <c r="IF146" s="57"/>
      <c r="IG146" s="57"/>
      <c r="IH146" s="57"/>
      <c r="II146" s="57"/>
      <c r="IJ146" s="57"/>
      <c r="IK146" s="57"/>
      <c r="IL146" s="57"/>
      <c r="IM146" s="57"/>
      <c r="IN146" s="57"/>
      <c r="IO146" s="57"/>
      <c r="IP146" s="57"/>
      <c r="IQ146" s="57"/>
      <c r="IR146" s="57"/>
      <c r="IS146" s="57"/>
      <c r="IT146" s="57"/>
      <c r="IU146" s="57"/>
      <c r="IV146" s="57"/>
    </row>
    <row r="147" spans="1:30" s="10" customFormat="1" ht="14.25">
      <c r="A147" s="35"/>
      <c r="B147" s="87" t="s">
        <v>64</v>
      </c>
      <c r="C147" s="36"/>
      <c r="D147" s="36"/>
      <c r="E147" s="36"/>
      <c r="F147" s="36"/>
      <c r="G147" s="36"/>
      <c r="H147" s="36"/>
      <c r="I147" s="37" t="s">
        <v>64</v>
      </c>
      <c r="J147" s="11"/>
      <c r="K147" s="11"/>
      <c r="L147" s="1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s="10" customFormat="1" ht="24">
      <c r="A148" s="27">
        <v>1</v>
      </c>
      <c r="B148" s="26" t="s">
        <v>14</v>
      </c>
      <c r="C148" s="27">
        <v>1</v>
      </c>
      <c r="D148" s="27" t="s">
        <v>11</v>
      </c>
      <c r="E148" s="27">
        <v>0</v>
      </c>
      <c r="F148" s="22">
        <f>E148*C148</f>
        <v>0</v>
      </c>
      <c r="G148" s="27">
        <v>400</v>
      </c>
      <c r="H148" s="22">
        <f>G148</f>
        <v>400</v>
      </c>
      <c r="I148" s="55" t="s">
        <v>39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s="10" customFormat="1" ht="14.25">
      <c r="A149" s="27">
        <v>2</v>
      </c>
      <c r="B149" s="26" t="s">
        <v>15</v>
      </c>
      <c r="C149" s="27">
        <v>1</v>
      </c>
      <c r="D149" s="27" t="s">
        <v>11</v>
      </c>
      <c r="E149" s="27">
        <v>0</v>
      </c>
      <c r="F149" s="22">
        <f>E149*C149</f>
        <v>0</v>
      </c>
      <c r="G149" s="27">
        <v>600</v>
      </c>
      <c r="H149" s="22">
        <f>G149</f>
        <v>600</v>
      </c>
      <c r="I149" s="34" t="s">
        <v>27</v>
      </c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s="10" customFormat="1" ht="14.25">
      <c r="A150" s="27">
        <v>3</v>
      </c>
      <c r="B150" s="26" t="s">
        <v>16</v>
      </c>
      <c r="C150" s="27">
        <v>1</v>
      </c>
      <c r="D150" s="27" t="s">
        <v>11</v>
      </c>
      <c r="E150" s="27">
        <v>0</v>
      </c>
      <c r="F150" s="22">
        <v>0</v>
      </c>
      <c r="G150" s="27">
        <v>200</v>
      </c>
      <c r="H150" s="22">
        <f>G150</f>
        <v>200</v>
      </c>
      <c r="I150" s="34" t="s">
        <v>17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256" ht="14.25">
      <c r="A151" s="72" t="s">
        <v>45</v>
      </c>
      <c r="B151" s="73" t="s">
        <v>46</v>
      </c>
      <c r="C151" s="89" t="s">
        <v>18</v>
      </c>
      <c r="D151" s="90"/>
      <c r="E151" s="91"/>
      <c r="F151" s="92">
        <f>SUM(F145,H145,F146,H148:H150)</f>
        <v>224556.92500000002</v>
      </c>
      <c r="G151" s="93"/>
      <c r="H151" s="103"/>
      <c r="I151" s="74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  <c r="IV151" s="12"/>
    </row>
    <row r="152" spans="1:256" s="11" customFormat="1" ht="14.25">
      <c r="A152" s="38" t="s">
        <v>19</v>
      </c>
      <c r="B152" s="39"/>
      <c r="C152" s="38"/>
      <c r="D152" s="38"/>
      <c r="E152" s="40"/>
      <c r="F152" s="40"/>
      <c r="G152" s="41"/>
      <c r="H152" s="40"/>
      <c r="I152" s="39" t="s">
        <v>35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</row>
    <row r="153" spans="1:256" s="12" customFormat="1" ht="14.25">
      <c r="A153" s="42" t="s">
        <v>20</v>
      </c>
      <c r="B153" s="113" t="s">
        <v>21</v>
      </c>
      <c r="C153" s="114"/>
      <c r="D153" s="114"/>
      <c r="E153" s="114"/>
      <c r="F153" s="114"/>
      <c r="G153" s="114"/>
      <c r="H153" s="114"/>
      <c r="I153" s="11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12" customFormat="1" ht="14.25">
      <c r="A154" s="42" t="s">
        <v>20</v>
      </c>
      <c r="B154" s="114" t="s">
        <v>22</v>
      </c>
      <c r="C154" s="114"/>
      <c r="D154" s="114"/>
      <c r="E154" s="114"/>
      <c r="F154" s="114"/>
      <c r="G154" s="114"/>
      <c r="H154" s="114"/>
      <c r="I154" s="114"/>
      <c r="J154" s="2"/>
      <c r="K154" s="2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12" customFormat="1" ht="14.25">
      <c r="A155" s="42" t="s">
        <v>20</v>
      </c>
      <c r="B155" s="114" t="s">
        <v>28</v>
      </c>
      <c r="C155" s="114"/>
      <c r="D155" s="114"/>
      <c r="E155" s="114"/>
      <c r="F155" s="114"/>
      <c r="G155" s="114"/>
      <c r="H155" s="114"/>
      <c r="I155" s="11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12" customFormat="1" ht="14.25">
      <c r="A156" s="42" t="s">
        <v>20</v>
      </c>
      <c r="B156" s="114" t="s">
        <v>23</v>
      </c>
      <c r="C156" s="114"/>
      <c r="D156" s="114"/>
      <c r="E156" s="114"/>
      <c r="F156" s="114"/>
      <c r="G156" s="114"/>
      <c r="H156" s="114"/>
      <c r="I156" s="11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9" ht="14.25">
      <c r="A157" s="43" t="s">
        <v>20</v>
      </c>
      <c r="B157" s="131" t="s">
        <v>43</v>
      </c>
      <c r="C157" s="131"/>
      <c r="D157" s="131"/>
      <c r="E157" s="131"/>
      <c r="F157" s="131"/>
      <c r="G157" s="131"/>
      <c r="H157" s="131"/>
      <c r="I157" s="131"/>
    </row>
    <row r="158" spans="1:9" ht="14.25">
      <c r="A158" s="43" t="s">
        <v>20</v>
      </c>
      <c r="B158" s="131" t="s">
        <v>70</v>
      </c>
      <c r="C158" s="131"/>
      <c r="D158" s="131"/>
      <c r="E158" s="131"/>
      <c r="F158" s="131"/>
      <c r="G158" s="131"/>
      <c r="H158" s="131"/>
      <c r="I158" s="131"/>
    </row>
    <row r="159" spans="1:9" ht="14.25">
      <c r="A159" s="43" t="s">
        <v>20</v>
      </c>
      <c r="B159" s="131" t="s">
        <v>29</v>
      </c>
      <c r="C159" s="131"/>
      <c r="D159" s="131"/>
      <c r="E159" s="131"/>
      <c r="F159" s="131"/>
      <c r="G159" s="131"/>
      <c r="H159" s="131"/>
      <c r="I159" s="131"/>
    </row>
    <row r="160" spans="1:9" ht="14.25">
      <c r="A160" s="43" t="s">
        <v>20</v>
      </c>
      <c r="B160" s="131" t="s">
        <v>30</v>
      </c>
      <c r="C160" s="131"/>
      <c r="D160" s="131"/>
      <c r="E160" s="131"/>
      <c r="F160" s="131"/>
      <c r="G160" s="131"/>
      <c r="H160" s="131"/>
      <c r="I160" s="131"/>
    </row>
    <row r="161" spans="1:9" ht="14.25">
      <c r="A161" s="43" t="s">
        <v>20</v>
      </c>
      <c r="B161" s="131" t="s">
        <v>65</v>
      </c>
      <c r="C161" s="131"/>
      <c r="D161" s="131"/>
      <c r="E161" s="131"/>
      <c r="F161" s="131"/>
      <c r="G161" s="131"/>
      <c r="H161" s="131"/>
      <c r="I161" s="131"/>
    </row>
    <row r="162" spans="1:9" ht="14.25">
      <c r="A162" s="43" t="s">
        <v>20</v>
      </c>
      <c r="B162" s="131" t="s">
        <v>66</v>
      </c>
      <c r="C162" s="131"/>
      <c r="D162" s="131"/>
      <c r="E162" s="131"/>
      <c r="F162" s="131"/>
      <c r="G162" s="131"/>
      <c r="H162" s="131"/>
      <c r="I162" s="131"/>
    </row>
    <row r="163" spans="1:9" ht="14.25">
      <c r="A163" s="45"/>
      <c r="B163" s="132" t="s">
        <v>24</v>
      </c>
      <c r="C163" s="132"/>
      <c r="D163" s="45"/>
      <c r="E163" s="46"/>
      <c r="F163" s="46"/>
      <c r="G163" s="47"/>
      <c r="H163" s="46"/>
      <c r="I163" s="44" t="s">
        <v>25</v>
      </c>
    </row>
    <row r="164" spans="1:9" ht="14.25">
      <c r="A164" s="45"/>
      <c r="B164" s="44"/>
      <c r="C164" s="45"/>
      <c r="D164" s="45"/>
      <c r="E164" s="46"/>
      <c r="F164" s="46"/>
      <c r="G164" s="47"/>
      <c r="H164" s="46"/>
      <c r="I164" s="44"/>
    </row>
    <row r="165" spans="2:9" ht="14.25">
      <c r="B165" s="133" t="s">
        <v>140</v>
      </c>
      <c r="C165" s="133"/>
      <c r="D165" s="133"/>
      <c r="I165" s="2" t="s">
        <v>141</v>
      </c>
    </row>
  </sheetData>
  <mergeCells count="54">
    <mergeCell ref="B163:C163"/>
    <mergeCell ref="B165:D165"/>
    <mergeCell ref="B158:I158"/>
    <mergeCell ref="B159:I159"/>
    <mergeCell ref="B160:I160"/>
    <mergeCell ref="B161:I161"/>
    <mergeCell ref="B162:I162"/>
    <mergeCell ref="B155:I155"/>
    <mergeCell ref="A139:B139"/>
    <mergeCell ref="B156:I156"/>
    <mergeCell ref="B157:I157"/>
    <mergeCell ref="A58:B58"/>
    <mergeCell ref="B154:I154"/>
    <mergeCell ref="A86:B86"/>
    <mergeCell ref="A94:B94"/>
    <mergeCell ref="A98:B98"/>
    <mergeCell ref="A99:B99"/>
    <mergeCell ref="A104:B104"/>
    <mergeCell ref="A110:B110"/>
    <mergeCell ref="A116:B116"/>
    <mergeCell ref="A121:B121"/>
    <mergeCell ref="I5:I6"/>
    <mergeCell ref="A8:B8"/>
    <mergeCell ref="A25:B25"/>
    <mergeCell ref="A49:B49"/>
    <mergeCell ref="A19:B19"/>
    <mergeCell ref="B153:I153"/>
    <mergeCell ref="A81:B81"/>
    <mergeCell ref="A1:I1"/>
    <mergeCell ref="A3:I3"/>
    <mergeCell ref="A4:I4"/>
    <mergeCell ref="A5:A6"/>
    <mergeCell ref="B5:B6"/>
    <mergeCell ref="A2:I2"/>
    <mergeCell ref="C5:C6"/>
    <mergeCell ref="D5:D6"/>
    <mergeCell ref="E5:F5"/>
    <mergeCell ref="C151:E151"/>
    <mergeCell ref="F151:H151"/>
    <mergeCell ref="C145:E145"/>
    <mergeCell ref="F146:H146"/>
    <mergeCell ref="C146:E146"/>
    <mergeCell ref="G5:H5"/>
    <mergeCell ref="A7:B7"/>
    <mergeCell ref="A31:B31"/>
    <mergeCell ref="A41:B41"/>
    <mergeCell ref="A54:B54"/>
    <mergeCell ref="A35:B35"/>
    <mergeCell ref="A133:B133"/>
    <mergeCell ref="A59:B59"/>
    <mergeCell ref="A66:B66"/>
    <mergeCell ref="A73:B73"/>
    <mergeCell ref="A77:B77"/>
    <mergeCell ref="A129:B129"/>
  </mergeCells>
  <printOptions/>
  <pageMargins left="0.7479166666666667" right="0.7479166666666667" top="0.89" bottom="0.9840277777777778" header="0.5118055555555556" footer="0.5118055555555556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2010-12-21T07:11:15Z</cp:lastPrinted>
  <dcterms:created xsi:type="dcterms:W3CDTF">2006-09-24T05:52:42Z</dcterms:created>
  <dcterms:modified xsi:type="dcterms:W3CDTF">2012-05-31T03:21:58Z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