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'方案'!$A$1:$I$135</definedName>
    <definedName name="_xlnm.Print_Titles" localSheetId="0">'方案'!$3:$4</definedName>
  </definedNames>
  <calcPr fullCalcOnLoad="1"/>
</workbook>
</file>

<file path=xl/sharedStrings.xml><?xml version="1.0" encoding="utf-8"?>
<sst xmlns="http://schemas.openxmlformats.org/spreadsheetml/2006/main" count="370" uniqueCount="197">
  <si>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</si>
  <si>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</si>
  <si>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</si>
  <si>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</si>
  <si>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</si>
  <si>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</si>
  <si>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</si>
  <si>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</si>
  <si>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</si>
  <si>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</si>
  <si>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</si>
  <si>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项</t>
  </si>
  <si>
    <t>过门石</t>
  </si>
  <si>
    <t>块</t>
  </si>
  <si>
    <t>材料搬运费</t>
  </si>
  <si>
    <t>垃圾清运费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</si>
  <si>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</si>
  <si>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</si>
  <si>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</si>
  <si>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</si>
  <si>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</si>
  <si>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 xml:space="preserve">               甲方：</t>
  </si>
  <si>
    <t xml:space="preserve">             乙方：</t>
  </si>
  <si>
    <t>㎡</t>
  </si>
  <si>
    <t>铝扣板吊顶</t>
  </si>
  <si>
    <t>编织袋、人工费、(运至小区内物业指定地点.)</t>
  </si>
  <si>
    <t>轻钢龙骨做骨架,外封方形铝扣板.（面积含材料损耗）</t>
  </si>
  <si>
    <t>雨虹防水涂料，返墙30CM。</t>
  </si>
  <si>
    <t>制作工艺及材料说明</t>
  </si>
  <si>
    <t>㎡</t>
  </si>
  <si>
    <t>包立管</t>
  </si>
  <si>
    <t>根</t>
  </si>
  <si>
    <t>红砖或轻体砖包管,华新32.5水泥沙浆抹灰（不含表层装饰）</t>
  </si>
  <si>
    <t>预算员：              审核员：</t>
  </si>
  <si>
    <t>地面回填</t>
  </si>
  <si>
    <t>地面回填，水泥砂浆找平。</t>
  </si>
  <si>
    <t>中国黑大理石。</t>
  </si>
  <si>
    <t>乙方所购材料分类给各工种搬运的费用。实际根据楼层高度
和路程远近计算</t>
  </si>
  <si>
    <t>材料</t>
  </si>
  <si>
    <t>成本核算</t>
  </si>
  <si>
    <t>十四、</t>
  </si>
  <si>
    <t>总价</t>
  </si>
  <si>
    <t>电视背景墙</t>
  </si>
  <si>
    <t>项</t>
  </si>
  <si>
    <t>详见施工图</t>
  </si>
  <si>
    <t>仅人工费</t>
  </si>
  <si>
    <t>书柜</t>
  </si>
  <si>
    <t>地面找平</t>
  </si>
  <si>
    <t>吊柜</t>
  </si>
  <si>
    <t>鞋柜</t>
  </si>
  <si>
    <t>造型吊顶</t>
  </si>
  <si>
    <t>电视柜</t>
  </si>
  <si>
    <t>个</t>
  </si>
  <si>
    <t>主卧复合地板</t>
  </si>
  <si>
    <t>次卧复合地板</t>
  </si>
  <si>
    <t>厨房地砖</t>
  </si>
  <si>
    <t>厨房墙砖</t>
  </si>
  <si>
    <t>主卫生间地砖</t>
  </si>
  <si>
    <t>主卫生间墙砖</t>
  </si>
  <si>
    <t>次卫生间地砖</t>
  </si>
  <si>
    <t>次卫生间墙砖</t>
  </si>
  <si>
    <t>樘</t>
  </si>
  <si>
    <t>门锁，门碰，合页</t>
  </si>
  <si>
    <t>以实际价格为准</t>
  </si>
  <si>
    <t>主卧成品合金衣柜梭门</t>
  </si>
  <si>
    <t>不锈钢双槽洗菜盆</t>
  </si>
  <si>
    <t>套</t>
  </si>
  <si>
    <t>坐便器</t>
  </si>
  <si>
    <t>混合龙头</t>
  </si>
  <si>
    <t>三角阀软管洗衣机龙头等</t>
  </si>
  <si>
    <t>项</t>
  </si>
  <si>
    <t>五金件</t>
  </si>
  <si>
    <t>花洒</t>
  </si>
  <si>
    <t>合计</t>
  </si>
  <si>
    <t>铺地砖800*800</t>
  </si>
  <si>
    <t>客餐厅地砖</t>
  </si>
  <si>
    <t>书房复合地板</t>
  </si>
  <si>
    <t>厨房地柜</t>
  </si>
  <si>
    <t>m</t>
  </si>
  <si>
    <t>厨房吊柜</t>
  </si>
  <si>
    <t>厨房地柜台面</t>
  </si>
  <si>
    <t>水电改造</t>
  </si>
  <si>
    <t>套</t>
  </si>
  <si>
    <t>一厨二卫进水管隐蔽工程改造（PPR管）</t>
  </si>
  <si>
    <t>联塑PVC排水管，接头、配件、安装</t>
  </si>
  <si>
    <t>沉降层一厨二卫排水管隐蔽工程改造</t>
  </si>
  <si>
    <t>成品实木免漆房门</t>
  </si>
  <si>
    <t>浴巾架/毛巾环/纸巾盒等(以实际价格为准)</t>
  </si>
  <si>
    <t>福汉E1级大芯板衬底,3厘饰面板饰面,同木质实木线条收边,刷华润清漆,底漆三遍,面漆二遍.（面积＞1m2）（不含五金件，玻璃）按展开面积计算,含油漆,着色漆另计.</t>
  </si>
  <si>
    <t>福汉E1级大芯板衬底,3厘饰面板饰面,同木质实木线条收边,刷华润清漆,底漆三遍,面漆二遍.（面积＞1m2）（不含五金件，柜门）按展开面积计算,含油漆,着色漆另计.</t>
  </si>
  <si>
    <t>爱康PP-R管系列，打槽、暗辅、安装，不含水龙头、三角阀、软管等墙外部件</t>
  </si>
  <si>
    <t>轻钢龙骨做骨架,泰山牌石膏板造型饰面。（不含石饰面处理费）</t>
  </si>
  <si>
    <t>客餐厅及走道</t>
  </si>
  <si>
    <t>主卧</t>
  </si>
  <si>
    <t>厨房</t>
  </si>
  <si>
    <t>客卫</t>
  </si>
  <si>
    <t>客厅阳台</t>
  </si>
  <si>
    <t>套</t>
  </si>
  <si>
    <t xml:space="preserve">32.5硅酸盐水泥（钻牌、华新、海螺）、中砂水泥沙浆铺贴。规格≥200mm地砖，水泥沙浆厚度≤40mm.不含找平、拉毛及地面处理。(不含主材、勾缝剂) 
</t>
  </si>
  <si>
    <t>次卧</t>
  </si>
  <si>
    <t>书房</t>
  </si>
  <si>
    <t>沙发背景墙</t>
  </si>
  <si>
    <t>铺地砖</t>
  </si>
  <si>
    <t>铺墙砖</t>
  </si>
  <si>
    <t>卧室阳台</t>
  </si>
  <si>
    <t>顶面刷漆</t>
  </si>
  <si>
    <t>非利润代收费</t>
  </si>
  <si>
    <t>贴踢脚线</t>
  </si>
  <si>
    <t>写字桌</t>
  </si>
  <si>
    <t>福汉E1级大芯板衬底,3厘饰面板饰面,同木质实木线条收边,刷华润清漆,底漆三遍,面漆二遍.（面积＞1m2）（不含五金件）按展开面积计算,含油漆,着色漆另计.</t>
  </si>
  <si>
    <t>贴石膏线</t>
  </si>
  <si>
    <t xml:space="preserve">顶面贴石膏阴角线，含材料，人工
</t>
  </si>
  <si>
    <t>墙地面做防水</t>
  </si>
  <si>
    <t>雨虹防水涂料，返墙30CM。淋浴区1.8m</t>
  </si>
  <si>
    <t>地面做防水</t>
  </si>
  <si>
    <t>雨虹防水涂料</t>
  </si>
  <si>
    <t>主卫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</si>
  <si>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，国标电视线、电话线、网络线、爱康PVC绝缘管、标准底盒，(不含音响线，)混泥土梁、柱、顶等不能开深槽处用绝缘黄蜡管软保护</t>
    </r>
  </si>
  <si>
    <t>m</t>
  </si>
  <si>
    <t xml:space="preserve">批刮优力邦腻子二至三遍，打磨平整。刷底漆一遍，多乐士家丽安面漆二遍。   </t>
  </si>
  <si>
    <t xml:space="preserve">四室二厅灯具洁具小五金安装
</t>
  </si>
  <si>
    <r>
      <t>电路工程改造</t>
    </r>
    <r>
      <rPr>
        <sz val="10"/>
        <color indexed="8"/>
        <rFont val="Times New Roman"/>
        <family val="1"/>
      </rPr>
      <t xml:space="preserve"> </t>
    </r>
  </si>
  <si>
    <t>红砖或轻体砖包管,华新32.5水泥沙浆抹灰</t>
  </si>
  <si>
    <t>数量</t>
  </si>
  <si>
    <t>单位</t>
  </si>
  <si>
    <t>单价</t>
  </si>
  <si>
    <t>小计</t>
  </si>
  <si>
    <t>卫生间钛镁合金门</t>
  </si>
  <si>
    <t>厨房铝钛镁合金门</t>
  </si>
  <si>
    <r>
      <t>广东品牌金舵（（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）墙面砖（以实际价格为准）</t>
    </r>
  </si>
  <si>
    <t>实木免漆门。（以实际价格为准）</t>
  </si>
  <si>
    <t>成品钛镁合金边框门（以实际价格为准）</t>
  </si>
  <si>
    <t>成品合金碳钢衣柜梭门（以实际价格为准）</t>
  </si>
  <si>
    <t>成品无框阳台，估算（以实际价格为准）</t>
  </si>
  <si>
    <t>项</t>
  </si>
  <si>
    <t>详见施工图</t>
  </si>
  <si>
    <t>批刮优力邦腻子二至三遍，打磨平整。刷底漆一遍，多乐士家丽安面漆二遍。</t>
  </si>
  <si>
    <t>福汉E1级大芯板衬底,3厘饰面板饰面,同木质实木线条收边,刷华润清漆,底漆三遍,面漆二遍.（面积＞1m2）（不含五金件，玻璃）按展开面积计算,含油漆,着色漆另计.</t>
  </si>
  <si>
    <t>隐形门</t>
  </si>
  <si>
    <t>套</t>
  </si>
  <si>
    <t>福汉E1级大芯板衬底,3厘饰面板饰面,同木质实木线条收边,刷华润清漆,底漆三遍,面漆二遍.（不含五金）</t>
  </si>
  <si>
    <t>详见施工图（不想做可不计算）</t>
  </si>
  <si>
    <t xml:space="preserve">32.5硅酸盐水泥（钻牌、华新、海螺）、中砂水泥沙浆铺贴。水泥沙浆厚度≤40mm.(不含主材、勾缝剂) 
</t>
  </si>
  <si>
    <t xml:space="preserve">32.5硅酸盐水泥（钻牌、华新、海螺）、中砂水泥沙浆铺贴。规格≥200mm地砖，水泥沙浆厚度≤40mm.(不含主材、勾缝剂) 
</t>
  </si>
  <si>
    <t>原地面清理，刷界面剂，强度32.5普通硅酸盐水泥、中砂水泥沙浆抹平。（铺复合地板要做，铺实木地板不做）</t>
  </si>
  <si>
    <t>造型吊顶（过道处）</t>
  </si>
  <si>
    <t xml:space="preserve">批刮优力邦腻子二至三遍，打磨平整。刷底漆一遍，多乐士家丽安面漆二遍。（如贴墙纸，只需计算刮腻子）   </t>
  </si>
  <si>
    <t xml:space="preserve">批刮优力邦腻子二至三遍，打磨平整。刷底漆一遍，多乐士家丽安面漆二遍。   </t>
  </si>
  <si>
    <t>无门衣柜</t>
  </si>
  <si>
    <t>无门衣柜(衣帽间）</t>
  </si>
  <si>
    <t>杂项</t>
  </si>
  <si>
    <t>人工费</t>
  </si>
  <si>
    <t>成本核算</t>
  </si>
  <si>
    <t xml:space="preserve">批刮优力邦腻子二至三遍，打磨平整。刷底漆一遍，多乐士家丽安面漆二遍。   </t>
  </si>
  <si>
    <t>轻钢龙骨做骨架,泰山牌石膏板造型饰面。</t>
  </si>
  <si>
    <t>鞋柜旁隔断造型</t>
  </si>
  <si>
    <t>轻体砖。华新32.5硅酸盐水泥、中砂水泥沙浆铺贴。</t>
  </si>
  <si>
    <t>轻体砖彻墙(衣帽间）</t>
  </si>
  <si>
    <t>项</t>
  </si>
  <si>
    <t>儿童房</t>
  </si>
  <si>
    <t>无门衣柜</t>
  </si>
  <si>
    <t>打空调孔，煤气孔</t>
  </si>
  <si>
    <t>装修中需自己买的材料</t>
  </si>
  <si>
    <t>主材部分</t>
  </si>
  <si>
    <t>储物柜</t>
  </si>
  <si>
    <t>强电箱，弱电箱</t>
  </si>
  <si>
    <r>
      <t>普通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位或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位强电箱，西门子或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带模块弱点盒，空开</t>
    </r>
  </si>
  <si>
    <r>
      <t>全房开关面板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</si>
  <si>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65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或西蒙牌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型开关面板）</t>
    </r>
  </si>
  <si>
    <t>800*800玻化砖（以实际价格为准）</t>
  </si>
  <si>
    <t>儿童房复合地板</t>
  </si>
  <si>
    <t>客厅阳台地砖</t>
  </si>
  <si>
    <t>卧室阳台地砖</t>
  </si>
  <si>
    <r>
      <t>12mm</t>
    </r>
    <r>
      <rPr>
        <sz val="10"/>
        <rFont val="宋体"/>
        <family val="0"/>
      </rPr>
      <t>复合地板（以实际价格为准）</t>
    </r>
  </si>
  <si>
    <r>
      <t>12</t>
    </r>
    <r>
      <rPr>
        <sz val="10"/>
        <rFont val="Times New Roman"/>
        <family val="1"/>
      </rPr>
      <t>mm</t>
    </r>
    <r>
      <rPr>
        <sz val="10"/>
        <rFont val="宋体"/>
        <family val="0"/>
      </rPr>
      <t>复合地板（以实际价格为准）</t>
    </r>
  </si>
  <si>
    <r>
      <t>（（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）地面砖（以实际价格为准）</t>
    </r>
  </si>
  <si>
    <r>
      <t>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）墙面砖（以实际价格为准）</t>
    </r>
  </si>
  <si>
    <r>
      <t>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）地面砖（以实际价格为准）</t>
    </r>
  </si>
  <si>
    <t>石英石台面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</si>
  <si>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，合资烟斗合页等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</si>
  <si>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优质环保绿洲Ｅ1防潮板，合资5厘双面宝丽板背板，高级UV板柜门，精细合金条封边，孔位封盖，消音软垫，防震防尘橡胶带，台面下垂防水沟，隔板前沿铝条，水槽下铝制底板，铝制踢脚板，防尘角合资   烟斗合页</t>
  </si>
  <si>
    <t>成品钛镁合金边框门（以实际价格为准）</t>
  </si>
  <si>
    <t>（以实际价格为准）</t>
  </si>
  <si>
    <t>洗面盆台盆低柜</t>
  </si>
  <si>
    <t>淋浴房隔断</t>
  </si>
  <si>
    <t>次卧成品合金衣柜梭门</t>
  </si>
  <si>
    <t>儿童房成品衣柜门</t>
  </si>
  <si>
    <t>客厅阳台封无框玻璃</t>
  </si>
  <si>
    <t>卧室阳台封无框玻璃</t>
  </si>
  <si>
    <t>不含可移动家具，窗帘，墙纸等装饰，暖气</t>
  </si>
  <si>
    <r>
      <t xml:space="preserve"> </t>
    </r>
    <r>
      <rPr>
        <sz val="10"/>
        <color indexed="8"/>
        <rFont val="宋体"/>
        <family val="0"/>
      </rPr>
      <t>（以实际价格为准）</t>
    </r>
  </si>
  <si>
    <t>灯具</t>
  </si>
  <si>
    <t>利润</t>
  </si>
  <si>
    <t xml:space="preserve">          2012年 5  月   日</t>
  </si>
  <si>
    <t xml:space="preserve">        2012年  5 月   日</t>
  </si>
  <si>
    <t>北京齐家盛装饰装潢有限公司武汉分公司装修报价单</t>
  </si>
  <si>
    <t>京城唯一透明化报价     核算成本才是硬道理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</si>
</sst>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color indexed="8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b/>
      <sz val="14"/>
      <color indexed="63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187" fontId="11" fillId="2" borderId="3" xfId="0" applyNumberFormat="1" applyFont="1" applyFill="1" applyBorder="1" applyAlignment="1">
      <alignment horizontal="left" vertical="center"/>
    </xf>
    <xf numFmtId="187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7" fontId="11" fillId="3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justify" vertical="center"/>
    </xf>
    <xf numFmtId="0" fontId="0" fillId="2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0" fillId="7" borderId="0" xfId="0" applyFill="1" applyAlignment="1">
      <alignment vertical="center"/>
    </xf>
    <xf numFmtId="0" fontId="21" fillId="7" borderId="2" xfId="0" applyFont="1" applyFill="1" applyBorder="1" applyAlignment="1">
      <alignment horizontal="justify" vertical="center"/>
    </xf>
    <xf numFmtId="0" fontId="15" fillId="7" borderId="10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justify" vertical="center"/>
    </xf>
    <xf numFmtId="0" fontId="0" fillId="6" borderId="2" xfId="0" applyFill="1" applyBorder="1" applyAlignment="1">
      <alignment vertical="center"/>
    </xf>
    <xf numFmtId="0" fontId="20" fillId="6" borderId="2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9" fontId="9" fillId="3" borderId="7" xfId="0" applyNumberFormat="1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9" fontId="9" fillId="3" borderId="3" xfId="0" applyNumberFormat="1" applyFont="1" applyFill="1" applyBorder="1" applyAlignment="1">
      <alignment horizontal="center" vertical="center"/>
    </xf>
    <xf numFmtId="187" fontId="11" fillId="3" borderId="7" xfId="0" applyNumberFormat="1" applyFont="1" applyFill="1" applyBorder="1" applyAlignment="1">
      <alignment horizontal="center" vertical="center"/>
    </xf>
    <xf numFmtId="187" fontId="11" fillId="3" borderId="1" xfId="0" applyNumberFormat="1" applyFont="1" applyFill="1" applyBorder="1" applyAlignment="1">
      <alignment horizontal="center" vertical="center"/>
    </xf>
    <xf numFmtId="187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12" fillId="5" borderId="7" xfId="0" applyNumberFormat="1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workbookViewId="0" topLeftCell="A115">
      <selection activeCell="A39" sqref="A39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75390625" style="3" customWidth="1"/>
    <col min="7" max="7" width="5.625" style="4" customWidth="1"/>
    <col min="8" max="8" width="6.50390625" style="3" customWidth="1"/>
    <col min="9" max="9" width="47.75390625" style="2" customWidth="1"/>
    <col min="10" max="16384" width="9.00390625" style="5" customWidth="1"/>
  </cols>
  <sheetData>
    <row r="1" spans="1:9" ht="18.75">
      <c r="A1" s="160" t="s">
        <v>195</v>
      </c>
      <c r="B1" s="153"/>
      <c r="C1" s="154"/>
      <c r="D1" s="154"/>
      <c r="E1" s="154"/>
      <c r="F1" s="154"/>
      <c r="G1" s="154"/>
      <c r="H1" s="154"/>
      <c r="I1" s="154"/>
    </row>
    <row r="2" spans="1:9" s="157" customFormat="1" ht="20.25" customHeight="1">
      <c r="A2" s="158" t="s">
        <v>196</v>
      </c>
      <c r="B2" s="159"/>
      <c r="C2" s="159"/>
      <c r="D2" s="159"/>
      <c r="E2" s="159"/>
      <c r="F2" s="159"/>
      <c r="G2" s="159"/>
      <c r="H2" s="159"/>
      <c r="I2" s="161"/>
    </row>
    <row r="3" spans="1:9" s="6" customFormat="1" ht="18.75">
      <c r="A3" s="127" t="s">
        <v>0</v>
      </c>
      <c r="B3" s="143" t="s">
        <v>1</v>
      </c>
      <c r="C3" s="143" t="s">
        <v>2</v>
      </c>
      <c r="D3" s="143" t="s">
        <v>3</v>
      </c>
      <c r="E3" s="155" t="s">
        <v>4</v>
      </c>
      <c r="F3" s="156"/>
      <c r="G3" s="155" t="s">
        <v>5</v>
      </c>
      <c r="H3" s="156"/>
      <c r="I3" s="143" t="s">
        <v>28</v>
      </c>
    </row>
    <row r="4" spans="1:9" ht="14.25">
      <c r="A4" s="142"/>
      <c r="B4" s="144"/>
      <c r="C4" s="144"/>
      <c r="D4" s="144"/>
      <c r="E4" s="16" t="s">
        <v>6</v>
      </c>
      <c r="F4" s="16" t="s">
        <v>7</v>
      </c>
      <c r="G4" s="16" t="s">
        <v>6</v>
      </c>
      <c r="H4" s="16" t="s">
        <v>7</v>
      </c>
      <c r="I4" s="144"/>
    </row>
    <row r="5" spans="1:9" ht="14.25">
      <c r="A5" s="145" t="s">
        <v>92</v>
      </c>
      <c r="B5" s="146"/>
      <c r="C5" s="106"/>
      <c r="D5" s="106"/>
      <c r="E5" s="105"/>
      <c r="F5" s="105"/>
      <c r="G5" s="106"/>
      <c r="H5" s="105"/>
      <c r="I5" s="107"/>
    </row>
    <row r="6" spans="1:9" s="8" customFormat="1" ht="24">
      <c r="A6" s="49">
        <v>1</v>
      </c>
      <c r="B6" s="20" t="s">
        <v>8</v>
      </c>
      <c r="C6" s="21">
        <v>35.2</v>
      </c>
      <c r="D6" s="21" t="s">
        <v>23</v>
      </c>
      <c r="E6" s="21">
        <v>9</v>
      </c>
      <c r="F6" s="22">
        <f>E6*C6</f>
        <v>316.8</v>
      </c>
      <c r="G6" s="21">
        <v>12</v>
      </c>
      <c r="H6" s="22">
        <f aca="true" t="shared" si="0" ref="H6:H13">G6*C6</f>
        <v>422.40000000000003</v>
      </c>
      <c r="I6" s="48" t="s">
        <v>153</v>
      </c>
    </row>
    <row r="7" spans="1:9" s="7" customFormat="1" ht="24">
      <c r="A7" s="49">
        <v>2</v>
      </c>
      <c r="B7" s="20" t="s">
        <v>10</v>
      </c>
      <c r="C7" s="21">
        <f>27.6*2.6</f>
        <v>71.76</v>
      </c>
      <c r="D7" s="21" t="s">
        <v>23</v>
      </c>
      <c r="E7" s="21">
        <v>9</v>
      </c>
      <c r="F7" s="22">
        <f>E7*C7</f>
        <v>645.84</v>
      </c>
      <c r="G7" s="21">
        <v>12</v>
      </c>
      <c r="H7" s="22">
        <f t="shared" si="0"/>
        <v>861.1200000000001</v>
      </c>
      <c r="I7" s="48" t="s">
        <v>136</v>
      </c>
    </row>
    <row r="8" spans="1:9" ht="36">
      <c r="A8" s="49">
        <v>3</v>
      </c>
      <c r="B8" s="20" t="s">
        <v>74</v>
      </c>
      <c r="C8" s="19">
        <v>35.2</v>
      </c>
      <c r="D8" s="21" t="s">
        <v>9</v>
      </c>
      <c r="E8" s="21">
        <v>10</v>
      </c>
      <c r="F8" s="22">
        <f>E8*C8</f>
        <v>352</v>
      </c>
      <c r="G8" s="21">
        <v>25</v>
      </c>
      <c r="H8" s="22">
        <f t="shared" si="0"/>
        <v>880.0000000000001</v>
      </c>
      <c r="I8" s="48" t="s">
        <v>143</v>
      </c>
    </row>
    <row r="9" spans="1:9" ht="36">
      <c r="A9" s="49">
        <v>4</v>
      </c>
      <c r="B9" s="20" t="s">
        <v>107</v>
      </c>
      <c r="C9" s="19">
        <v>27.6</v>
      </c>
      <c r="D9" s="21" t="s">
        <v>118</v>
      </c>
      <c r="E9" s="21">
        <v>2</v>
      </c>
      <c r="F9" s="22">
        <f>E9*C9</f>
        <v>55.2</v>
      </c>
      <c r="G9" s="21">
        <v>8</v>
      </c>
      <c r="H9" s="22">
        <f t="shared" si="0"/>
        <v>220.8</v>
      </c>
      <c r="I9" s="48" t="s">
        <v>142</v>
      </c>
    </row>
    <row r="10" spans="1:9" ht="14.25">
      <c r="A10" s="49">
        <v>5</v>
      </c>
      <c r="B10" s="25" t="s">
        <v>50</v>
      </c>
      <c r="C10" s="26">
        <v>35.2</v>
      </c>
      <c r="D10" s="21" t="s">
        <v>23</v>
      </c>
      <c r="E10" s="78">
        <v>40</v>
      </c>
      <c r="F10" s="22">
        <f>E10*C10</f>
        <v>1408</v>
      </c>
      <c r="G10" s="26">
        <v>35</v>
      </c>
      <c r="H10" s="22">
        <f t="shared" si="0"/>
        <v>1232</v>
      </c>
      <c r="I10" s="24" t="s">
        <v>154</v>
      </c>
    </row>
    <row r="11" spans="1:9" ht="36">
      <c r="A11" s="49">
        <v>6</v>
      </c>
      <c r="B11" s="25" t="s">
        <v>49</v>
      </c>
      <c r="C11" s="26">
        <f>1.2*1.2*3</f>
        <v>4.32</v>
      </c>
      <c r="D11" s="21" t="s">
        <v>23</v>
      </c>
      <c r="E11" s="50">
        <v>75</v>
      </c>
      <c r="F11" s="26">
        <f aca="true" t="shared" si="1" ref="F11:F16">C11*E11</f>
        <v>324</v>
      </c>
      <c r="G11" s="33">
        <v>73</v>
      </c>
      <c r="H11" s="22">
        <f t="shared" si="0"/>
        <v>315.36</v>
      </c>
      <c r="I11" s="54" t="s">
        <v>137</v>
      </c>
    </row>
    <row r="12" spans="1:9" ht="14.25">
      <c r="A12" s="49">
        <v>8</v>
      </c>
      <c r="B12" s="25" t="s">
        <v>155</v>
      </c>
      <c r="C12" s="26">
        <v>1</v>
      </c>
      <c r="D12" s="21" t="s">
        <v>134</v>
      </c>
      <c r="E12" s="50">
        <v>500</v>
      </c>
      <c r="F12" s="26">
        <f>C12*E12</f>
        <v>500</v>
      </c>
      <c r="G12" s="33">
        <v>420</v>
      </c>
      <c r="H12" s="22">
        <f>G12*C12</f>
        <v>420</v>
      </c>
      <c r="I12" s="54" t="s">
        <v>135</v>
      </c>
    </row>
    <row r="13" spans="1:9" ht="36">
      <c r="A13" s="49">
        <v>7</v>
      </c>
      <c r="B13" s="25" t="s">
        <v>51</v>
      </c>
      <c r="C13" s="26">
        <v>4.2</v>
      </c>
      <c r="D13" s="21" t="s">
        <v>23</v>
      </c>
      <c r="E13" s="50">
        <v>75</v>
      </c>
      <c r="F13" s="26">
        <f>C13*E13</f>
        <v>315</v>
      </c>
      <c r="G13" s="33">
        <v>73</v>
      </c>
      <c r="H13" s="22">
        <f t="shared" si="0"/>
        <v>306.6</v>
      </c>
      <c r="I13" s="54" t="s">
        <v>137</v>
      </c>
    </row>
    <row r="14" spans="1:9" ht="14.25">
      <c r="A14" s="49">
        <v>9</v>
      </c>
      <c r="B14" s="25" t="s">
        <v>42</v>
      </c>
      <c r="C14" s="26">
        <v>1</v>
      </c>
      <c r="D14" s="21" t="s">
        <v>43</v>
      </c>
      <c r="E14" s="50">
        <v>750</v>
      </c>
      <c r="F14" s="26">
        <f t="shared" si="1"/>
        <v>750</v>
      </c>
      <c r="G14" s="33">
        <v>450</v>
      </c>
      <c r="H14" s="22">
        <f>G14*C14</f>
        <v>450</v>
      </c>
      <c r="I14" s="54" t="s">
        <v>44</v>
      </c>
    </row>
    <row r="15" spans="1:9" ht="24">
      <c r="A15" s="49">
        <v>10</v>
      </c>
      <c r="B15" s="25" t="s">
        <v>138</v>
      </c>
      <c r="C15" s="26">
        <v>1</v>
      </c>
      <c r="D15" s="21" t="s">
        <v>139</v>
      </c>
      <c r="E15" s="50">
        <v>800</v>
      </c>
      <c r="F15" s="26">
        <f>C15*E15</f>
        <v>800</v>
      </c>
      <c r="G15" s="33">
        <v>220</v>
      </c>
      <c r="H15" s="22">
        <f>G15*C15</f>
        <v>220</v>
      </c>
      <c r="I15" s="54" t="s">
        <v>140</v>
      </c>
    </row>
    <row r="16" spans="1:9" ht="14.25">
      <c r="A16" s="49">
        <v>11</v>
      </c>
      <c r="B16" s="25" t="s">
        <v>101</v>
      </c>
      <c r="C16" s="26">
        <v>1</v>
      </c>
      <c r="D16" s="21" t="s">
        <v>43</v>
      </c>
      <c r="E16" s="50">
        <v>500</v>
      </c>
      <c r="F16" s="26">
        <f t="shared" si="1"/>
        <v>500</v>
      </c>
      <c r="G16" s="33">
        <v>400</v>
      </c>
      <c r="H16" s="22">
        <f>G16*C16</f>
        <v>400</v>
      </c>
      <c r="I16" s="54" t="s">
        <v>141</v>
      </c>
    </row>
    <row r="17" spans="1:9" ht="14.25">
      <c r="A17" s="140" t="s">
        <v>93</v>
      </c>
      <c r="B17" s="141"/>
      <c r="C17" s="17"/>
      <c r="D17" s="17"/>
      <c r="E17" s="15"/>
      <c r="F17" s="15"/>
      <c r="G17" s="17"/>
      <c r="H17" s="15"/>
      <c r="I17" s="18"/>
    </row>
    <row r="18" spans="1:9" s="8" customFormat="1" ht="24">
      <c r="A18" s="49">
        <v>1</v>
      </c>
      <c r="B18" s="20" t="s">
        <v>47</v>
      </c>
      <c r="C18" s="21">
        <v>19.1</v>
      </c>
      <c r="D18" s="21" t="s">
        <v>23</v>
      </c>
      <c r="E18" s="21">
        <v>15</v>
      </c>
      <c r="F18" s="22">
        <f>E18*C18</f>
        <v>286.5</v>
      </c>
      <c r="G18" s="21">
        <v>15</v>
      </c>
      <c r="H18" s="22">
        <f>G18*C18</f>
        <v>286.5</v>
      </c>
      <c r="I18" s="48" t="s">
        <v>144</v>
      </c>
    </row>
    <row r="19" spans="1:9" ht="14.25">
      <c r="A19" s="49">
        <v>2</v>
      </c>
      <c r="B19" s="25" t="s">
        <v>145</v>
      </c>
      <c r="C19" s="26">
        <v>4.4</v>
      </c>
      <c r="D19" s="21" t="s">
        <v>23</v>
      </c>
      <c r="E19" s="78">
        <v>40</v>
      </c>
      <c r="F19" s="22">
        <f>E19*C19</f>
        <v>176</v>
      </c>
      <c r="G19" s="26">
        <v>35</v>
      </c>
      <c r="H19" s="22">
        <f>G19*C19</f>
        <v>154</v>
      </c>
      <c r="I19" s="24" t="s">
        <v>91</v>
      </c>
    </row>
    <row r="20" spans="1:9" ht="24">
      <c r="A20" s="49">
        <v>3</v>
      </c>
      <c r="B20" s="20" t="s">
        <v>110</v>
      </c>
      <c r="C20" s="19">
        <v>14</v>
      </c>
      <c r="D20" s="21" t="s">
        <v>118</v>
      </c>
      <c r="E20" s="21">
        <v>5</v>
      </c>
      <c r="F20" s="22">
        <f>E20*C20</f>
        <v>70</v>
      </c>
      <c r="G20" s="21">
        <v>3</v>
      </c>
      <c r="H20" s="22">
        <f>G20*C20</f>
        <v>42</v>
      </c>
      <c r="I20" s="48" t="s">
        <v>111</v>
      </c>
    </row>
    <row r="21" spans="1:9" s="8" customFormat="1" ht="24">
      <c r="A21" s="49">
        <v>4</v>
      </c>
      <c r="B21" s="20" t="s">
        <v>8</v>
      </c>
      <c r="C21" s="21">
        <v>19.1</v>
      </c>
      <c r="D21" s="21" t="s">
        <v>23</v>
      </c>
      <c r="E21" s="21">
        <v>9</v>
      </c>
      <c r="F21" s="22">
        <f>E21*C21</f>
        <v>171.9</v>
      </c>
      <c r="G21" s="21">
        <v>12</v>
      </c>
      <c r="H21" s="22">
        <f>G21*C21</f>
        <v>229.20000000000002</v>
      </c>
      <c r="I21" s="48" t="s">
        <v>147</v>
      </c>
    </row>
    <row r="22" spans="1:9" s="7" customFormat="1" ht="24">
      <c r="A22" s="49">
        <v>5</v>
      </c>
      <c r="B22" s="20" t="s">
        <v>10</v>
      </c>
      <c r="C22" s="21">
        <f>23.6*2.7</f>
        <v>63.720000000000006</v>
      </c>
      <c r="D22" s="21" t="s">
        <v>23</v>
      </c>
      <c r="E22" s="21">
        <v>9</v>
      </c>
      <c r="F22" s="22">
        <f>E22*C22</f>
        <v>573.48</v>
      </c>
      <c r="G22" s="21">
        <v>12</v>
      </c>
      <c r="H22" s="22">
        <f>G22*C22</f>
        <v>764.6400000000001</v>
      </c>
      <c r="I22" s="48" t="s">
        <v>146</v>
      </c>
    </row>
    <row r="23" spans="1:9" ht="36">
      <c r="A23" s="49">
        <v>6</v>
      </c>
      <c r="B23" s="25" t="s">
        <v>48</v>
      </c>
      <c r="C23" s="26">
        <f>2.7*0.6*3</f>
        <v>4.86</v>
      </c>
      <c r="D23" s="21" t="s">
        <v>23</v>
      </c>
      <c r="E23" s="50">
        <v>75</v>
      </c>
      <c r="F23" s="26">
        <f>C23*E23</f>
        <v>364.5</v>
      </c>
      <c r="G23" s="33">
        <v>73</v>
      </c>
      <c r="H23" s="26">
        <f>C23*G23</f>
        <v>354.78000000000003</v>
      </c>
      <c r="I23" s="54" t="s">
        <v>109</v>
      </c>
    </row>
    <row r="24" spans="1:9" ht="36">
      <c r="A24" s="49">
        <v>7</v>
      </c>
      <c r="B24" s="25" t="s">
        <v>148</v>
      </c>
      <c r="C24" s="26">
        <f>2.7*2.2*3</f>
        <v>17.820000000000004</v>
      </c>
      <c r="D24" s="21" t="s">
        <v>23</v>
      </c>
      <c r="E24" s="50">
        <v>75</v>
      </c>
      <c r="F24" s="26">
        <f>C24*E24</f>
        <v>1336.5000000000002</v>
      </c>
      <c r="G24" s="33">
        <v>73</v>
      </c>
      <c r="H24" s="26">
        <f>C24*G24</f>
        <v>1300.8600000000004</v>
      </c>
      <c r="I24" s="54" t="s">
        <v>89</v>
      </c>
    </row>
    <row r="25" spans="1:9" ht="14.25">
      <c r="A25" s="140" t="s">
        <v>99</v>
      </c>
      <c r="B25" s="141"/>
      <c r="C25" s="17"/>
      <c r="D25" s="17"/>
      <c r="E25" s="15"/>
      <c r="F25" s="15"/>
      <c r="G25" s="17"/>
      <c r="H25" s="15"/>
      <c r="I25" s="18"/>
    </row>
    <row r="26" spans="1:9" s="8" customFormat="1" ht="24">
      <c r="A26" s="49">
        <v>1</v>
      </c>
      <c r="B26" s="20" t="s">
        <v>47</v>
      </c>
      <c r="C26" s="21">
        <v>14.3</v>
      </c>
      <c r="D26" s="21" t="s">
        <v>23</v>
      </c>
      <c r="E26" s="21">
        <v>15</v>
      </c>
      <c r="F26" s="22">
        <f>E26*C26</f>
        <v>214.5</v>
      </c>
      <c r="G26" s="21">
        <v>15</v>
      </c>
      <c r="H26" s="22">
        <f>G26*C26</f>
        <v>214.5</v>
      </c>
      <c r="I26" s="48" t="s">
        <v>144</v>
      </c>
    </row>
    <row r="27" spans="1:9" ht="24">
      <c r="A27" s="49">
        <v>2</v>
      </c>
      <c r="B27" s="20" t="s">
        <v>110</v>
      </c>
      <c r="C27" s="19">
        <v>16.3</v>
      </c>
      <c r="D27" s="21" t="s">
        <v>9</v>
      </c>
      <c r="E27" s="21">
        <v>5</v>
      </c>
      <c r="F27" s="22">
        <f>E27*C27</f>
        <v>81.5</v>
      </c>
      <c r="G27" s="21">
        <v>3</v>
      </c>
      <c r="H27" s="22">
        <f>G27*C27</f>
        <v>48.900000000000006</v>
      </c>
      <c r="I27" s="48" t="s">
        <v>111</v>
      </c>
    </row>
    <row r="28" spans="1:9" s="8" customFormat="1" ht="24">
      <c r="A28" s="49">
        <v>3</v>
      </c>
      <c r="B28" s="20" t="s">
        <v>8</v>
      </c>
      <c r="C28" s="21">
        <v>14.3</v>
      </c>
      <c r="D28" s="21" t="s">
        <v>23</v>
      </c>
      <c r="E28" s="21">
        <v>9</v>
      </c>
      <c r="F28" s="22">
        <f>E28*C28</f>
        <v>128.70000000000002</v>
      </c>
      <c r="G28" s="21">
        <v>12</v>
      </c>
      <c r="H28" s="22">
        <f>G28*C28</f>
        <v>171.60000000000002</v>
      </c>
      <c r="I28" s="48" t="s">
        <v>119</v>
      </c>
    </row>
    <row r="29" spans="1:9" s="7" customFormat="1" ht="24">
      <c r="A29" s="49">
        <v>4</v>
      </c>
      <c r="B29" s="20" t="s">
        <v>10</v>
      </c>
      <c r="C29" s="21">
        <f>16.3*2.6</f>
        <v>42.38</v>
      </c>
      <c r="D29" s="21" t="s">
        <v>23</v>
      </c>
      <c r="E29" s="21">
        <v>9</v>
      </c>
      <c r="F29" s="22">
        <f>E29*C29</f>
        <v>381.42</v>
      </c>
      <c r="G29" s="21">
        <v>12</v>
      </c>
      <c r="H29" s="22">
        <f>G29*C29</f>
        <v>508.56000000000006</v>
      </c>
      <c r="I29" s="48" t="s">
        <v>119</v>
      </c>
    </row>
    <row r="30" spans="1:23" ht="14.25">
      <c r="A30" s="49">
        <v>5</v>
      </c>
      <c r="B30" s="63" t="s">
        <v>157</v>
      </c>
      <c r="C30" s="53">
        <v>1</v>
      </c>
      <c r="D30" s="53" t="s">
        <v>158</v>
      </c>
      <c r="E30" s="79">
        <v>200</v>
      </c>
      <c r="F30" s="49">
        <f>C30*E30</f>
        <v>200</v>
      </c>
      <c r="G30" s="79">
        <v>200</v>
      </c>
      <c r="H30" s="49">
        <f>C30*G30</f>
        <v>200</v>
      </c>
      <c r="I30" s="48" t="s">
        <v>156</v>
      </c>
      <c r="J30" s="12"/>
      <c r="K30" s="12"/>
      <c r="L30" s="12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9" ht="36">
      <c r="A31" s="49">
        <v>6</v>
      </c>
      <c r="B31" s="25" t="s">
        <v>149</v>
      </c>
      <c r="C31" s="26">
        <f>2.4*2.2*3</f>
        <v>15.84</v>
      </c>
      <c r="D31" s="21" t="s">
        <v>23</v>
      </c>
      <c r="E31" s="50">
        <v>75</v>
      </c>
      <c r="F31" s="26">
        <f>C31*E31</f>
        <v>1188</v>
      </c>
      <c r="G31" s="33">
        <v>73</v>
      </c>
      <c r="H31" s="26">
        <f>C31*G31</f>
        <v>1156.32</v>
      </c>
      <c r="I31" s="54" t="s">
        <v>89</v>
      </c>
    </row>
    <row r="32" spans="1:9" ht="14.25">
      <c r="A32" s="140" t="s">
        <v>159</v>
      </c>
      <c r="B32" s="141"/>
      <c r="C32" s="17"/>
      <c r="D32" s="17"/>
      <c r="E32" s="15"/>
      <c r="F32" s="15"/>
      <c r="G32" s="17"/>
      <c r="H32" s="15"/>
      <c r="I32" s="18"/>
    </row>
    <row r="33" spans="1:9" s="8" customFormat="1" ht="24">
      <c r="A33" s="49">
        <v>1</v>
      </c>
      <c r="B33" s="20" t="s">
        <v>47</v>
      </c>
      <c r="C33" s="21">
        <v>12.8</v>
      </c>
      <c r="D33" s="21" t="s">
        <v>23</v>
      </c>
      <c r="E33" s="21">
        <v>15</v>
      </c>
      <c r="F33" s="22">
        <f>E33*C33</f>
        <v>192</v>
      </c>
      <c r="G33" s="21">
        <v>15</v>
      </c>
      <c r="H33" s="22">
        <f>G33*C33</f>
        <v>192</v>
      </c>
      <c r="I33" s="48" t="s">
        <v>144</v>
      </c>
    </row>
    <row r="34" spans="1:9" ht="24">
      <c r="A34" s="49">
        <v>2</v>
      </c>
      <c r="B34" s="20" t="s">
        <v>110</v>
      </c>
      <c r="C34" s="19">
        <v>15.3</v>
      </c>
      <c r="D34" s="21" t="s">
        <v>9</v>
      </c>
      <c r="E34" s="21">
        <v>5</v>
      </c>
      <c r="F34" s="22">
        <f>E34*C34</f>
        <v>76.5</v>
      </c>
      <c r="G34" s="21">
        <v>3</v>
      </c>
      <c r="H34" s="22">
        <f>G34*C34</f>
        <v>45.900000000000006</v>
      </c>
      <c r="I34" s="48" t="s">
        <v>111</v>
      </c>
    </row>
    <row r="35" spans="1:9" s="8" customFormat="1" ht="24">
      <c r="A35" s="49">
        <v>3</v>
      </c>
      <c r="B35" s="20" t="s">
        <v>8</v>
      </c>
      <c r="C35" s="21">
        <v>12.8</v>
      </c>
      <c r="D35" s="21" t="s">
        <v>23</v>
      </c>
      <c r="E35" s="21">
        <v>9</v>
      </c>
      <c r="F35" s="22">
        <f>E35*C35</f>
        <v>115.2</v>
      </c>
      <c r="G35" s="21">
        <v>12</v>
      </c>
      <c r="H35" s="22">
        <f>G35*C35</f>
        <v>153.60000000000002</v>
      </c>
      <c r="I35" s="48" t="s">
        <v>119</v>
      </c>
    </row>
    <row r="36" spans="1:9" s="7" customFormat="1" ht="24">
      <c r="A36" s="49">
        <v>4</v>
      </c>
      <c r="B36" s="20" t="s">
        <v>10</v>
      </c>
      <c r="C36" s="21">
        <f>15.3*2.6</f>
        <v>39.78</v>
      </c>
      <c r="D36" s="21" t="s">
        <v>23</v>
      </c>
      <c r="E36" s="21">
        <v>9</v>
      </c>
      <c r="F36" s="22">
        <f>E36*C36</f>
        <v>358.02</v>
      </c>
      <c r="G36" s="21">
        <v>12</v>
      </c>
      <c r="H36" s="22">
        <f>G36*C36</f>
        <v>477.36</v>
      </c>
      <c r="I36" s="48" t="s">
        <v>119</v>
      </c>
    </row>
    <row r="37" spans="1:9" ht="36">
      <c r="A37" s="49">
        <v>5</v>
      </c>
      <c r="B37" s="25" t="s">
        <v>48</v>
      </c>
      <c r="C37" s="26">
        <f>1.8*0.6*3</f>
        <v>3.24</v>
      </c>
      <c r="D37" s="21" t="s">
        <v>23</v>
      </c>
      <c r="E37" s="50">
        <v>75</v>
      </c>
      <c r="F37" s="26">
        <f>C37*E37</f>
        <v>243.00000000000003</v>
      </c>
      <c r="G37" s="33">
        <v>73</v>
      </c>
      <c r="H37" s="26">
        <f>C37*G37</f>
        <v>236.52</v>
      </c>
      <c r="I37" s="54" t="s">
        <v>109</v>
      </c>
    </row>
    <row r="38" spans="1:9" ht="36">
      <c r="A38" s="49">
        <v>6</v>
      </c>
      <c r="B38" s="25" t="s">
        <v>160</v>
      </c>
      <c r="C38" s="26">
        <f>1.8*2.2*3</f>
        <v>11.88</v>
      </c>
      <c r="D38" s="21" t="s">
        <v>23</v>
      </c>
      <c r="E38" s="50">
        <v>75</v>
      </c>
      <c r="F38" s="26">
        <f>C38*E38</f>
        <v>891.0000000000001</v>
      </c>
      <c r="G38" s="33">
        <v>73</v>
      </c>
      <c r="H38" s="26">
        <f>C38*G38</f>
        <v>867.24</v>
      </c>
      <c r="I38" s="54" t="s">
        <v>89</v>
      </c>
    </row>
    <row r="39" spans="1:9" ht="36">
      <c r="A39" s="49">
        <v>7</v>
      </c>
      <c r="B39" s="25" t="s">
        <v>108</v>
      </c>
      <c r="C39" s="26">
        <f>1.8*1*3</f>
        <v>5.4</v>
      </c>
      <c r="D39" s="21" t="s">
        <v>23</v>
      </c>
      <c r="E39" s="50">
        <v>75</v>
      </c>
      <c r="F39" s="22">
        <f>E39*C39</f>
        <v>405</v>
      </c>
      <c r="G39" s="33">
        <v>73</v>
      </c>
      <c r="H39" s="22">
        <f>G39*C39</f>
        <v>394.20000000000005</v>
      </c>
      <c r="I39" s="54" t="s">
        <v>88</v>
      </c>
    </row>
    <row r="40" spans="1:9" ht="14.25">
      <c r="A40" s="140" t="s">
        <v>100</v>
      </c>
      <c r="B40" s="141"/>
      <c r="C40" s="17"/>
      <c r="D40" s="17"/>
      <c r="E40" s="15"/>
      <c r="F40" s="15"/>
      <c r="G40" s="17"/>
      <c r="H40" s="15"/>
      <c r="I40" s="18"/>
    </row>
    <row r="41" spans="1:9" s="8" customFormat="1" ht="24">
      <c r="A41" s="49">
        <v>1</v>
      </c>
      <c r="B41" s="20" t="s">
        <v>47</v>
      </c>
      <c r="C41" s="21">
        <v>10</v>
      </c>
      <c r="D41" s="21" t="s">
        <v>23</v>
      </c>
      <c r="E41" s="21">
        <v>15</v>
      </c>
      <c r="F41" s="22">
        <f>E41*C41</f>
        <v>150</v>
      </c>
      <c r="G41" s="21">
        <v>15</v>
      </c>
      <c r="H41" s="22">
        <f>G41*C41</f>
        <v>150</v>
      </c>
      <c r="I41" s="48" t="s">
        <v>144</v>
      </c>
    </row>
    <row r="42" spans="1:9" ht="24">
      <c r="A42" s="49">
        <v>2</v>
      </c>
      <c r="B42" s="20" t="s">
        <v>110</v>
      </c>
      <c r="C42" s="19">
        <f>12.8</f>
        <v>12.8</v>
      </c>
      <c r="D42" s="21" t="s">
        <v>9</v>
      </c>
      <c r="E42" s="21">
        <v>5</v>
      </c>
      <c r="F42" s="22">
        <f>E42*C42</f>
        <v>64</v>
      </c>
      <c r="G42" s="21">
        <v>3</v>
      </c>
      <c r="H42" s="22">
        <f>G42*C42</f>
        <v>38.400000000000006</v>
      </c>
      <c r="I42" s="48" t="s">
        <v>111</v>
      </c>
    </row>
    <row r="43" spans="1:9" s="8" customFormat="1" ht="24">
      <c r="A43" s="49">
        <v>3</v>
      </c>
      <c r="B43" s="20" t="s">
        <v>8</v>
      </c>
      <c r="C43" s="21">
        <f>10</f>
        <v>10</v>
      </c>
      <c r="D43" s="21" t="s">
        <v>23</v>
      </c>
      <c r="E43" s="21">
        <v>9</v>
      </c>
      <c r="F43" s="22">
        <f>E43*C43</f>
        <v>90</v>
      </c>
      <c r="G43" s="21">
        <v>12</v>
      </c>
      <c r="H43" s="22">
        <f>G43*C43</f>
        <v>120</v>
      </c>
      <c r="I43" s="48" t="s">
        <v>119</v>
      </c>
    </row>
    <row r="44" spans="1:9" s="7" customFormat="1" ht="24">
      <c r="A44" s="49">
        <v>4</v>
      </c>
      <c r="B44" s="20" t="s">
        <v>10</v>
      </c>
      <c r="C44" s="21">
        <f>12.8*2.6</f>
        <v>33.28</v>
      </c>
      <c r="D44" s="21" t="s">
        <v>23</v>
      </c>
      <c r="E44" s="21">
        <v>9</v>
      </c>
      <c r="F44" s="22">
        <f>E44*C44</f>
        <v>299.52</v>
      </c>
      <c r="G44" s="21">
        <v>12</v>
      </c>
      <c r="H44" s="22">
        <f>G44*C44</f>
        <v>399.36</v>
      </c>
      <c r="I44" s="48" t="s">
        <v>119</v>
      </c>
    </row>
    <row r="45" spans="1:9" ht="36">
      <c r="A45" s="49">
        <v>5</v>
      </c>
      <c r="B45" s="25" t="s">
        <v>46</v>
      </c>
      <c r="C45" s="26">
        <f>4.8*2.2*3</f>
        <v>31.68</v>
      </c>
      <c r="D45" s="21" t="s">
        <v>23</v>
      </c>
      <c r="E45" s="50">
        <v>75</v>
      </c>
      <c r="F45" s="22">
        <f>E45*C45</f>
        <v>2376</v>
      </c>
      <c r="G45" s="33">
        <v>73</v>
      </c>
      <c r="H45" s="22">
        <f>G45*C45</f>
        <v>2312.64</v>
      </c>
      <c r="I45" s="54" t="s">
        <v>88</v>
      </c>
    </row>
    <row r="46" spans="1:9" ht="14.25">
      <c r="A46" s="140" t="s">
        <v>94</v>
      </c>
      <c r="B46" s="141"/>
      <c r="C46" s="27"/>
      <c r="D46" s="27"/>
      <c r="E46" s="28"/>
      <c r="F46" s="28"/>
      <c r="G46" s="29"/>
      <c r="H46" s="28"/>
      <c r="I46" s="30"/>
    </row>
    <row r="47" spans="1:9" s="8" customFormat="1" ht="14.25">
      <c r="A47" s="49">
        <v>1</v>
      </c>
      <c r="B47" s="20" t="s">
        <v>12</v>
      </c>
      <c r="C47" s="19">
        <v>1</v>
      </c>
      <c r="D47" s="21" t="s">
        <v>13</v>
      </c>
      <c r="E47" s="21">
        <v>35</v>
      </c>
      <c r="F47" s="22">
        <f aca="true" t="shared" si="2" ref="F47:F52">E47*C47</f>
        <v>35</v>
      </c>
      <c r="G47" s="21">
        <v>15</v>
      </c>
      <c r="H47" s="22">
        <f aca="true" t="shared" si="3" ref="H47:H52">G47*C47</f>
        <v>15</v>
      </c>
      <c r="I47" s="23" t="s">
        <v>36</v>
      </c>
    </row>
    <row r="48" spans="1:9" s="8" customFormat="1" ht="14.25">
      <c r="A48" s="49">
        <v>2</v>
      </c>
      <c r="B48" s="20" t="s">
        <v>30</v>
      </c>
      <c r="C48" s="19">
        <v>1</v>
      </c>
      <c r="D48" s="21" t="s">
        <v>31</v>
      </c>
      <c r="E48" s="21">
        <v>65</v>
      </c>
      <c r="F48" s="22">
        <f t="shared" si="2"/>
        <v>65</v>
      </c>
      <c r="G48" s="21">
        <v>50</v>
      </c>
      <c r="H48" s="22">
        <f t="shared" si="3"/>
        <v>50</v>
      </c>
      <c r="I48" s="20" t="s">
        <v>122</v>
      </c>
    </row>
    <row r="49" spans="1:9" ht="48">
      <c r="A49" s="49">
        <v>3</v>
      </c>
      <c r="B49" s="20" t="s">
        <v>102</v>
      </c>
      <c r="C49" s="19">
        <v>5.2</v>
      </c>
      <c r="D49" s="21" t="s">
        <v>9</v>
      </c>
      <c r="E49" s="21">
        <v>10</v>
      </c>
      <c r="F49" s="22">
        <f t="shared" si="2"/>
        <v>52</v>
      </c>
      <c r="G49" s="21">
        <v>25</v>
      </c>
      <c r="H49" s="22">
        <f>G49*C49</f>
        <v>130</v>
      </c>
      <c r="I49" s="48" t="s">
        <v>98</v>
      </c>
    </row>
    <row r="50" spans="1:9" ht="48">
      <c r="A50" s="49">
        <v>4</v>
      </c>
      <c r="B50" s="20" t="s">
        <v>103</v>
      </c>
      <c r="C50" s="19">
        <f>9.5*2.5</f>
        <v>23.75</v>
      </c>
      <c r="D50" s="21" t="s">
        <v>9</v>
      </c>
      <c r="E50" s="21">
        <v>10</v>
      </c>
      <c r="F50" s="22">
        <f>E50*C50</f>
        <v>237.5</v>
      </c>
      <c r="G50" s="21">
        <v>25</v>
      </c>
      <c r="H50" s="22">
        <f>G50*C50</f>
        <v>593.75</v>
      </c>
      <c r="I50" s="48" t="s">
        <v>98</v>
      </c>
    </row>
    <row r="51" spans="1:30" ht="14.25">
      <c r="A51" s="49">
        <v>5</v>
      </c>
      <c r="B51" s="35" t="s">
        <v>112</v>
      </c>
      <c r="C51" s="21">
        <f>5.2*1.3</f>
        <v>6.760000000000001</v>
      </c>
      <c r="D51" s="21" t="s">
        <v>9</v>
      </c>
      <c r="E51" s="19">
        <v>35</v>
      </c>
      <c r="F51" s="22">
        <f>E51*C51</f>
        <v>236.60000000000002</v>
      </c>
      <c r="G51" s="19">
        <v>30</v>
      </c>
      <c r="H51" s="22">
        <f>G51*C51</f>
        <v>202.8</v>
      </c>
      <c r="I51" s="20" t="s">
        <v>27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9" s="7" customFormat="1" ht="14.25">
      <c r="A52" s="49">
        <v>6</v>
      </c>
      <c r="B52" s="31" t="s">
        <v>24</v>
      </c>
      <c r="C52" s="32">
        <f>5.2*1.1</f>
        <v>5.720000000000001</v>
      </c>
      <c r="D52" s="33" t="s">
        <v>29</v>
      </c>
      <c r="E52" s="32">
        <v>65</v>
      </c>
      <c r="F52" s="26">
        <f t="shared" si="2"/>
        <v>371.80000000000007</v>
      </c>
      <c r="G52" s="32">
        <v>25</v>
      </c>
      <c r="H52" s="21">
        <f t="shared" si="3"/>
        <v>143.00000000000003</v>
      </c>
      <c r="I52" s="34" t="s">
        <v>26</v>
      </c>
    </row>
    <row r="53" spans="1:30" s="13" customFormat="1" ht="14.25">
      <c r="A53" s="140" t="s">
        <v>95</v>
      </c>
      <c r="B53" s="141"/>
      <c r="C53" s="15"/>
      <c r="D53" s="15"/>
      <c r="E53" s="17"/>
      <c r="F53" s="15"/>
      <c r="G53" s="17"/>
      <c r="H53" s="15"/>
      <c r="I53" s="18"/>
      <c r="J53" s="7"/>
      <c r="K53" s="7"/>
      <c r="L53" s="7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9" ht="48">
      <c r="A54" s="49">
        <v>1</v>
      </c>
      <c r="B54" s="20" t="s">
        <v>102</v>
      </c>
      <c r="C54" s="19">
        <v>4.7</v>
      </c>
      <c r="D54" s="21" t="s">
        <v>9</v>
      </c>
      <c r="E54" s="21">
        <v>10</v>
      </c>
      <c r="F54" s="22">
        <f aca="true" t="shared" si="4" ref="F54:F60">E54*C54</f>
        <v>47</v>
      </c>
      <c r="G54" s="21">
        <v>25</v>
      </c>
      <c r="H54" s="22">
        <f aca="true" t="shared" si="5" ref="H54:H60">G54*C54</f>
        <v>117.5</v>
      </c>
      <c r="I54" s="48" t="s">
        <v>98</v>
      </c>
    </row>
    <row r="55" spans="1:9" ht="48">
      <c r="A55" s="49">
        <v>2</v>
      </c>
      <c r="B55" s="20" t="s">
        <v>103</v>
      </c>
      <c r="C55" s="19">
        <f>9.3*2.5</f>
        <v>23.25</v>
      </c>
      <c r="D55" s="21" t="s">
        <v>9</v>
      </c>
      <c r="E55" s="21">
        <v>10</v>
      </c>
      <c r="F55" s="22">
        <f t="shared" si="4"/>
        <v>232.5</v>
      </c>
      <c r="G55" s="21">
        <v>25</v>
      </c>
      <c r="H55" s="22">
        <f t="shared" si="5"/>
        <v>581.25</v>
      </c>
      <c r="I55" s="48" t="s">
        <v>98</v>
      </c>
    </row>
    <row r="56" spans="1:9" s="7" customFormat="1" ht="14.25">
      <c r="A56" s="49">
        <v>3</v>
      </c>
      <c r="B56" s="31" t="s">
        <v>24</v>
      </c>
      <c r="C56" s="32">
        <f>4.3*1.1</f>
        <v>4.73</v>
      </c>
      <c r="D56" s="33" t="s">
        <v>29</v>
      </c>
      <c r="E56" s="32">
        <v>65</v>
      </c>
      <c r="F56" s="26">
        <f t="shared" si="4"/>
        <v>307.45000000000005</v>
      </c>
      <c r="G56" s="32">
        <v>25</v>
      </c>
      <c r="H56" s="21">
        <f t="shared" si="5"/>
        <v>118.25000000000001</v>
      </c>
      <c r="I56" s="34" t="s">
        <v>26</v>
      </c>
    </row>
    <row r="57" spans="1:30" ht="14.25">
      <c r="A57" s="49">
        <v>4</v>
      </c>
      <c r="B57" s="35" t="s">
        <v>114</v>
      </c>
      <c r="C57" s="21">
        <f>4.7*1.4</f>
        <v>6.58</v>
      </c>
      <c r="D57" s="21" t="s">
        <v>9</v>
      </c>
      <c r="E57" s="19">
        <v>35</v>
      </c>
      <c r="F57" s="22">
        <f t="shared" si="4"/>
        <v>230.3</v>
      </c>
      <c r="G57" s="19">
        <v>30</v>
      </c>
      <c r="H57" s="22">
        <f t="shared" si="5"/>
        <v>197.4</v>
      </c>
      <c r="I57" s="20" t="s">
        <v>113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8" customFormat="1" ht="14.25">
      <c r="A58" s="49">
        <v>5</v>
      </c>
      <c r="B58" s="20" t="s">
        <v>12</v>
      </c>
      <c r="C58" s="19">
        <v>1</v>
      </c>
      <c r="D58" s="21" t="s">
        <v>13</v>
      </c>
      <c r="E58" s="21">
        <v>35</v>
      </c>
      <c r="F58" s="22">
        <f t="shared" si="4"/>
        <v>35</v>
      </c>
      <c r="G58" s="21">
        <v>15</v>
      </c>
      <c r="H58" s="22">
        <f t="shared" si="5"/>
        <v>15</v>
      </c>
      <c r="I58" s="23" t="s">
        <v>36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9" s="8" customFormat="1" ht="14.25">
      <c r="A59" s="49">
        <v>6</v>
      </c>
      <c r="B59" s="20" t="s">
        <v>30</v>
      </c>
      <c r="C59" s="19">
        <v>1</v>
      </c>
      <c r="D59" s="21" t="s">
        <v>31</v>
      </c>
      <c r="E59" s="21">
        <v>65</v>
      </c>
      <c r="F59" s="22">
        <f t="shared" si="4"/>
        <v>65</v>
      </c>
      <c r="G59" s="21">
        <v>50</v>
      </c>
      <c r="H59" s="22">
        <f t="shared" si="5"/>
        <v>50</v>
      </c>
      <c r="I59" s="20" t="s">
        <v>32</v>
      </c>
    </row>
    <row r="60" spans="1:9" s="8" customFormat="1" ht="14.25">
      <c r="A60" s="49">
        <v>7</v>
      </c>
      <c r="B60" s="20" t="s">
        <v>34</v>
      </c>
      <c r="C60" s="19">
        <v>4.7</v>
      </c>
      <c r="D60" s="26" t="s">
        <v>9</v>
      </c>
      <c r="E60" s="21">
        <v>30</v>
      </c>
      <c r="F60" s="22">
        <f t="shared" si="4"/>
        <v>141</v>
      </c>
      <c r="G60" s="21">
        <v>30</v>
      </c>
      <c r="H60" s="22">
        <f t="shared" si="5"/>
        <v>141</v>
      </c>
      <c r="I60" s="23" t="s">
        <v>35</v>
      </c>
    </row>
    <row r="61" spans="1:30" s="13" customFormat="1" ht="14.25">
      <c r="A61" s="140" t="s">
        <v>116</v>
      </c>
      <c r="B61" s="141"/>
      <c r="C61" s="15"/>
      <c r="D61" s="15"/>
      <c r="E61" s="17"/>
      <c r="F61" s="15"/>
      <c r="G61" s="17"/>
      <c r="H61" s="15"/>
      <c r="I61" s="18"/>
      <c r="J61" s="7"/>
      <c r="K61" s="7"/>
      <c r="L61" s="7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9" ht="48">
      <c r="A62" s="49">
        <v>1</v>
      </c>
      <c r="B62" s="20" t="s">
        <v>102</v>
      </c>
      <c r="C62" s="19">
        <v>3.5</v>
      </c>
      <c r="D62" s="21" t="s">
        <v>9</v>
      </c>
      <c r="E62" s="21">
        <v>10</v>
      </c>
      <c r="F62" s="22">
        <f aca="true" t="shared" si="6" ref="F62:F68">E62*C62</f>
        <v>35</v>
      </c>
      <c r="G62" s="21">
        <v>25</v>
      </c>
      <c r="H62" s="22">
        <f aca="true" t="shared" si="7" ref="H62:H68">G62*C62</f>
        <v>87.5</v>
      </c>
      <c r="I62" s="48" t="s">
        <v>98</v>
      </c>
    </row>
    <row r="63" spans="1:9" ht="48">
      <c r="A63" s="19">
        <v>2</v>
      </c>
      <c r="B63" s="20" t="s">
        <v>103</v>
      </c>
      <c r="C63" s="19">
        <f>7.8*2.5</f>
        <v>19.5</v>
      </c>
      <c r="D63" s="21" t="s">
        <v>9</v>
      </c>
      <c r="E63" s="21">
        <v>10</v>
      </c>
      <c r="F63" s="22">
        <f t="shared" si="6"/>
        <v>195</v>
      </c>
      <c r="G63" s="21">
        <v>25</v>
      </c>
      <c r="H63" s="22">
        <f t="shared" si="7"/>
        <v>487.5</v>
      </c>
      <c r="I63" s="48" t="s">
        <v>98</v>
      </c>
    </row>
    <row r="64" spans="1:9" s="7" customFormat="1" ht="14.25">
      <c r="A64" s="49">
        <v>3</v>
      </c>
      <c r="B64" s="31" t="s">
        <v>24</v>
      </c>
      <c r="C64" s="32">
        <f>3.5*1.1</f>
        <v>3.8500000000000005</v>
      </c>
      <c r="D64" s="33" t="s">
        <v>29</v>
      </c>
      <c r="E64" s="32">
        <v>65</v>
      </c>
      <c r="F64" s="26">
        <f t="shared" si="6"/>
        <v>250.25000000000003</v>
      </c>
      <c r="G64" s="32">
        <v>25</v>
      </c>
      <c r="H64" s="21">
        <f t="shared" si="7"/>
        <v>96.25000000000001</v>
      </c>
      <c r="I64" s="34" t="s">
        <v>26</v>
      </c>
    </row>
    <row r="65" spans="1:30" ht="14.25">
      <c r="A65" s="19">
        <v>4</v>
      </c>
      <c r="B65" s="35" t="s">
        <v>114</v>
      </c>
      <c r="C65" s="21">
        <f>3.5*1.4</f>
        <v>4.8999999999999995</v>
      </c>
      <c r="D65" s="21" t="s">
        <v>9</v>
      </c>
      <c r="E65" s="19">
        <v>35</v>
      </c>
      <c r="F65" s="22">
        <f t="shared" si="6"/>
        <v>171.49999999999997</v>
      </c>
      <c r="G65" s="19">
        <v>30</v>
      </c>
      <c r="H65" s="22">
        <f t="shared" si="7"/>
        <v>146.99999999999997</v>
      </c>
      <c r="I65" s="20" t="s">
        <v>113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8" customFormat="1" ht="14.25">
      <c r="A66" s="49">
        <v>5</v>
      </c>
      <c r="B66" s="20" t="s">
        <v>12</v>
      </c>
      <c r="C66" s="19">
        <v>1</v>
      </c>
      <c r="D66" s="21" t="s">
        <v>13</v>
      </c>
      <c r="E66" s="21">
        <v>35</v>
      </c>
      <c r="F66" s="22">
        <f t="shared" si="6"/>
        <v>35</v>
      </c>
      <c r="G66" s="21">
        <v>15</v>
      </c>
      <c r="H66" s="22">
        <f t="shared" si="7"/>
        <v>15</v>
      </c>
      <c r="I66" s="23" t="s">
        <v>36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9" s="8" customFormat="1" ht="14.25">
      <c r="A67" s="19">
        <v>6</v>
      </c>
      <c r="B67" s="20" t="s">
        <v>30</v>
      </c>
      <c r="C67" s="19">
        <v>1</v>
      </c>
      <c r="D67" s="21" t="s">
        <v>31</v>
      </c>
      <c r="E67" s="21">
        <v>65</v>
      </c>
      <c r="F67" s="22">
        <f t="shared" si="6"/>
        <v>65</v>
      </c>
      <c r="G67" s="21">
        <v>50</v>
      </c>
      <c r="H67" s="22">
        <f t="shared" si="7"/>
        <v>50</v>
      </c>
      <c r="I67" s="20" t="s">
        <v>32</v>
      </c>
    </row>
    <row r="68" spans="1:9" s="8" customFormat="1" ht="14.25">
      <c r="A68" s="49">
        <v>7</v>
      </c>
      <c r="B68" s="20" t="s">
        <v>34</v>
      </c>
      <c r="C68" s="19">
        <v>3.5</v>
      </c>
      <c r="D68" s="26" t="s">
        <v>9</v>
      </c>
      <c r="E68" s="21">
        <v>30</v>
      </c>
      <c r="F68" s="22">
        <f t="shared" si="6"/>
        <v>105</v>
      </c>
      <c r="G68" s="21">
        <v>30</v>
      </c>
      <c r="H68" s="22">
        <f t="shared" si="7"/>
        <v>105</v>
      </c>
      <c r="I68" s="23" t="s">
        <v>35</v>
      </c>
    </row>
    <row r="69" spans="1:30" ht="14.25">
      <c r="A69" s="140" t="s">
        <v>96</v>
      </c>
      <c r="B69" s="141"/>
      <c r="C69" s="17"/>
      <c r="D69" s="17"/>
      <c r="E69" s="15"/>
      <c r="F69" s="15"/>
      <c r="G69" s="17"/>
      <c r="H69" s="15"/>
      <c r="I69" s="18"/>
      <c r="J69" s="12"/>
      <c r="K69" s="12"/>
      <c r="L69" s="1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9" ht="48">
      <c r="A70" s="49">
        <v>1</v>
      </c>
      <c r="B70" s="20" t="s">
        <v>102</v>
      </c>
      <c r="C70" s="19">
        <v>7</v>
      </c>
      <c r="D70" s="21" t="s">
        <v>9</v>
      </c>
      <c r="E70" s="21">
        <v>10</v>
      </c>
      <c r="F70" s="22">
        <f>E70*C70</f>
        <v>70</v>
      </c>
      <c r="G70" s="21">
        <v>25</v>
      </c>
      <c r="H70" s="22">
        <f>G70*C70</f>
        <v>175</v>
      </c>
      <c r="I70" s="48" t="s">
        <v>98</v>
      </c>
    </row>
    <row r="71" spans="1:30" ht="14.25">
      <c r="A71" s="49">
        <v>2</v>
      </c>
      <c r="B71" s="35" t="s">
        <v>114</v>
      </c>
      <c r="C71" s="21">
        <v>7</v>
      </c>
      <c r="D71" s="21" t="s">
        <v>9</v>
      </c>
      <c r="E71" s="19">
        <v>35</v>
      </c>
      <c r="F71" s="22">
        <f>E71*C71</f>
        <v>245</v>
      </c>
      <c r="G71" s="19">
        <v>30</v>
      </c>
      <c r="H71" s="22">
        <f>G71*C71</f>
        <v>210</v>
      </c>
      <c r="I71" s="20" t="s">
        <v>115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9" s="7" customFormat="1" ht="24">
      <c r="A72" s="49">
        <v>3</v>
      </c>
      <c r="B72" s="20" t="s">
        <v>105</v>
      </c>
      <c r="C72" s="21">
        <v>7</v>
      </c>
      <c r="D72" s="21" t="s">
        <v>23</v>
      </c>
      <c r="E72" s="21">
        <v>9</v>
      </c>
      <c r="F72" s="22">
        <f>E72*C72</f>
        <v>63</v>
      </c>
      <c r="G72" s="21">
        <v>10</v>
      </c>
      <c r="H72" s="22">
        <f>G72*C72</f>
        <v>70</v>
      </c>
      <c r="I72" s="48" t="s">
        <v>119</v>
      </c>
    </row>
    <row r="73" spans="1:30" ht="14.25">
      <c r="A73" s="140" t="s">
        <v>104</v>
      </c>
      <c r="B73" s="141"/>
      <c r="C73" s="17"/>
      <c r="D73" s="17"/>
      <c r="E73" s="15"/>
      <c r="F73" s="15"/>
      <c r="G73" s="17"/>
      <c r="H73" s="15"/>
      <c r="I73" s="18"/>
      <c r="J73" s="12"/>
      <c r="K73" s="12"/>
      <c r="L73" s="1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9" ht="48">
      <c r="A74" s="49">
        <v>1</v>
      </c>
      <c r="B74" s="20" t="s">
        <v>102</v>
      </c>
      <c r="C74" s="19">
        <v>6.4</v>
      </c>
      <c r="D74" s="21" t="s">
        <v>9</v>
      </c>
      <c r="E74" s="21">
        <v>10</v>
      </c>
      <c r="F74" s="22">
        <f>E74*C74</f>
        <v>64</v>
      </c>
      <c r="G74" s="21">
        <v>25</v>
      </c>
      <c r="H74" s="22">
        <f>G74*C74</f>
        <v>160</v>
      </c>
      <c r="I74" s="48" t="s">
        <v>98</v>
      </c>
    </row>
    <row r="75" spans="1:30" ht="14.25">
      <c r="A75" s="49">
        <v>2</v>
      </c>
      <c r="B75" s="35" t="s">
        <v>114</v>
      </c>
      <c r="C75" s="21">
        <v>6.4</v>
      </c>
      <c r="D75" s="21" t="s">
        <v>9</v>
      </c>
      <c r="E75" s="19">
        <v>35</v>
      </c>
      <c r="F75" s="22">
        <f>E75*C75</f>
        <v>224</v>
      </c>
      <c r="G75" s="19">
        <v>30</v>
      </c>
      <c r="H75" s="22">
        <f>G75*C75</f>
        <v>192</v>
      </c>
      <c r="I75" s="20" t="s">
        <v>115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9" s="7" customFormat="1" ht="24">
      <c r="A76" s="49">
        <v>3</v>
      </c>
      <c r="B76" s="20" t="s">
        <v>105</v>
      </c>
      <c r="C76" s="21">
        <v>6.4</v>
      </c>
      <c r="D76" s="21" t="s">
        <v>23</v>
      </c>
      <c r="E76" s="21">
        <v>9</v>
      </c>
      <c r="F76" s="22">
        <f>E76*C76</f>
        <v>57.6</v>
      </c>
      <c r="G76" s="21">
        <v>12</v>
      </c>
      <c r="H76" s="22">
        <f>G76*C76</f>
        <v>76.80000000000001</v>
      </c>
      <c r="I76" s="48" t="s">
        <v>119</v>
      </c>
    </row>
    <row r="77" spans="1:9" ht="36">
      <c r="A77" s="49">
        <v>4</v>
      </c>
      <c r="B77" s="25" t="s">
        <v>164</v>
      </c>
      <c r="C77" s="26">
        <v>7.9</v>
      </c>
      <c r="D77" s="21" t="s">
        <v>23</v>
      </c>
      <c r="E77" s="50">
        <v>75</v>
      </c>
      <c r="F77" s="22">
        <f>E77*C77</f>
        <v>592.5</v>
      </c>
      <c r="G77" s="33">
        <v>73</v>
      </c>
      <c r="H77" s="22">
        <f>G77*C77</f>
        <v>576.7</v>
      </c>
      <c r="I77" s="54" t="s">
        <v>88</v>
      </c>
    </row>
    <row r="78" spans="1:17" ht="14.25">
      <c r="A78" s="70"/>
      <c r="B78" s="71" t="s">
        <v>81</v>
      </c>
      <c r="C78" s="72"/>
      <c r="D78" s="72"/>
      <c r="E78" s="72"/>
      <c r="F78" s="73"/>
      <c r="G78" s="73"/>
      <c r="H78" s="73"/>
      <c r="I78" s="74"/>
      <c r="J78" s="10"/>
      <c r="K78" s="57"/>
      <c r="L78" s="57"/>
      <c r="M78" s="57"/>
      <c r="N78" s="57"/>
      <c r="O78" s="57"/>
      <c r="P78" s="57"/>
      <c r="Q78" s="57"/>
    </row>
    <row r="79" spans="1:30" s="9" customFormat="1" ht="36">
      <c r="A79" s="26">
        <v>1</v>
      </c>
      <c r="B79" s="93" t="s">
        <v>83</v>
      </c>
      <c r="C79" s="26">
        <v>1</v>
      </c>
      <c r="D79" s="94" t="s">
        <v>82</v>
      </c>
      <c r="E79" s="26">
        <v>450</v>
      </c>
      <c r="F79" s="21">
        <f>C79*E79</f>
        <v>450</v>
      </c>
      <c r="G79" s="26">
        <v>500</v>
      </c>
      <c r="H79" s="21">
        <f>C79*G79</f>
        <v>500</v>
      </c>
      <c r="I79" s="93" t="s">
        <v>90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9" customFormat="1" ht="24">
      <c r="A80" s="26">
        <v>2</v>
      </c>
      <c r="B80" s="93" t="s">
        <v>85</v>
      </c>
      <c r="C80" s="26">
        <v>1</v>
      </c>
      <c r="D80" s="94" t="s">
        <v>82</v>
      </c>
      <c r="E80" s="26">
        <v>300</v>
      </c>
      <c r="F80" s="21">
        <f>C80*E80</f>
        <v>300</v>
      </c>
      <c r="G80" s="26">
        <v>300</v>
      </c>
      <c r="H80" s="21">
        <f>C80*G80</f>
        <v>300</v>
      </c>
      <c r="I80" s="93" t="s">
        <v>84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9" customFormat="1" ht="52.5">
      <c r="A81" s="26">
        <v>3</v>
      </c>
      <c r="B81" s="83" t="s">
        <v>121</v>
      </c>
      <c r="C81" s="26">
        <v>130</v>
      </c>
      <c r="D81" s="53" t="s">
        <v>9</v>
      </c>
      <c r="E81" s="26">
        <v>35</v>
      </c>
      <c r="F81" s="21">
        <f>C81*E81</f>
        <v>4550</v>
      </c>
      <c r="G81" s="26">
        <v>25</v>
      </c>
      <c r="H81" s="21">
        <f>C81*G81</f>
        <v>3250</v>
      </c>
      <c r="I81" s="52" t="s">
        <v>117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9" ht="36">
      <c r="A82" s="26">
        <v>4</v>
      </c>
      <c r="B82" s="23" t="s">
        <v>120</v>
      </c>
      <c r="C82" s="19">
        <v>1</v>
      </c>
      <c r="D82" s="21" t="s">
        <v>70</v>
      </c>
      <c r="E82" s="21">
        <v>0</v>
      </c>
      <c r="F82" s="22">
        <f>E82*C82</f>
        <v>0</v>
      </c>
      <c r="G82" s="21">
        <v>350</v>
      </c>
      <c r="H82" s="22">
        <f>G82*C82</f>
        <v>350</v>
      </c>
      <c r="I82" s="48" t="s">
        <v>45</v>
      </c>
    </row>
    <row r="83" spans="1:30" s="9" customFormat="1" ht="14.25">
      <c r="A83" s="140" t="s">
        <v>150</v>
      </c>
      <c r="B83" s="141"/>
      <c r="C83" s="37"/>
      <c r="D83" s="37"/>
      <c r="E83" s="37"/>
      <c r="F83" s="37"/>
      <c r="G83" s="37"/>
      <c r="H83" s="37"/>
      <c r="I83" s="38" t="s">
        <v>106</v>
      </c>
      <c r="J83" s="10"/>
      <c r="K83" s="10"/>
      <c r="L83" s="10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9" customFormat="1" ht="24">
      <c r="A84" s="26">
        <v>1</v>
      </c>
      <c r="B84" s="25" t="s">
        <v>14</v>
      </c>
      <c r="C84" s="26">
        <v>1</v>
      </c>
      <c r="D84" s="26" t="s">
        <v>11</v>
      </c>
      <c r="E84" s="26">
        <v>0</v>
      </c>
      <c r="F84" s="21">
        <f>E84*C84</f>
        <v>0</v>
      </c>
      <c r="G84" s="26">
        <v>350</v>
      </c>
      <c r="H84" s="21">
        <f>G84</f>
        <v>350</v>
      </c>
      <c r="I84" s="55" t="s">
        <v>37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s="9" customFormat="1" ht="14.25">
      <c r="A85" s="26">
        <v>2</v>
      </c>
      <c r="B85" s="25" t="s">
        <v>15</v>
      </c>
      <c r="C85" s="26">
        <v>1</v>
      </c>
      <c r="D85" s="26" t="s">
        <v>11</v>
      </c>
      <c r="E85" s="26">
        <v>0</v>
      </c>
      <c r="F85" s="21">
        <f>E85*C85</f>
        <v>0</v>
      </c>
      <c r="G85" s="26">
        <v>280</v>
      </c>
      <c r="H85" s="21">
        <f>G85</f>
        <v>280</v>
      </c>
      <c r="I85" s="36" t="s">
        <v>25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9" customFormat="1" ht="14.25">
      <c r="A86" s="26">
        <v>3</v>
      </c>
      <c r="B86" s="25" t="s">
        <v>161</v>
      </c>
      <c r="C86" s="26">
        <v>1</v>
      </c>
      <c r="D86" s="26" t="s">
        <v>11</v>
      </c>
      <c r="E86" s="26">
        <v>0</v>
      </c>
      <c r="F86" s="21">
        <f>E86*C86</f>
        <v>0</v>
      </c>
      <c r="G86" s="26">
        <v>280</v>
      </c>
      <c r="H86" s="21">
        <f>G86</f>
        <v>280</v>
      </c>
      <c r="I86" s="36" t="s">
        <v>25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12" s="62" customFormat="1" ht="14.25">
      <c r="A87" s="58"/>
      <c r="B87" s="64" t="s">
        <v>39</v>
      </c>
      <c r="C87" s="137" t="s">
        <v>38</v>
      </c>
      <c r="D87" s="138"/>
      <c r="E87" s="139"/>
      <c r="F87" s="60">
        <f>SUM(F6:F86)</f>
        <v>25929.079999999998</v>
      </c>
      <c r="G87" s="58" t="s">
        <v>151</v>
      </c>
      <c r="H87" s="60">
        <f>SUM(H6:H86)</f>
        <v>26661.06</v>
      </c>
      <c r="I87" s="59" t="s">
        <v>152</v>
      </c>
      <c r="J87" s="61"/>
      <c r="K87" s="61"/>
      <c r="L87" s="61"/>
    </row>
    <row r="88" spans="1:12" s="62" customFormat="1" ht="14.25">
      <c r="A88" s="58"/>
      <c r="B88" s="64" t="s">
        <v>192</v>
      </c>
      <c r="C88" s="149">
        <v>0.2</v>
      </c>
      <c r="D88" s="138"/>
      <c r="E88" s="139"/>
      <c r="F88" s="150">
        <f>(F87+H87)*0.2</f>
        <v>10518.028</v>
      </c>
      <c r="G88" s="151"/>
      <c r="H88" s="152"/>
      <c r="I88" s="59"/>
      <c r="J88" s="61"/>
      <c r="K88" s="61"/>
      <c r="L88" s="61"/>
    </row>
    <row r="89" spans="1:256" ht="14.25">
      <c r="A89" s="75" t="s">
        <v>40</v>
      </c>
      <c r="B89" s="76" t="s">
        <v>41</v>
      </c>
      <c r="C89" s="129" t="s">
        <v>16</v>
      </c>
      <c r="D89" s="130"/>
      <c r="E89" s="131"/>
      <c r="F89" s="132">
        <f>SUM(F87,H87,F88)</f>
        <v>63108.168</v>
      </c>
      <c r="G89" s="133"/>
      <c r="H89" s="134"/>
      <c r="I89" s="77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10" customFormat="1" ht="14.25">
      <c r="A90" s="39" t="s">
        <v>17</v>
      </c>
      <c r="B90" s="40"/>
      <c r="C90" s="39"/>
      <c r="D90" s="39"/>
      <c r="E90" s="41"/>
      <c r="F90" s="41"/>
      <c r="G90" s="42"/>
      <c r="H90" s="41"/>
      <c r="I90" s="40" t="s">
        <v>33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11" customFormat="1" ht="14.25">
      <c r="A91" s="43" t="s">
        <v>18</v>
      </c>
      <c r="B91" s="135" t="s">
        <v>19</v>
      </c>
      <c r="C91" s="136"/>
      <c r="D91" s="136"/>
      <c r="E91" s="136"/>
      <c r="F91" s="136"/>
      <c r="G91" s="136"/>
      <c r="H91" s="136"/>
      <c r="I91" s="136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1" customFormat="1" ht="14.25">
      <c r="A92" s="43" t="s">
        <v>18</v>
      </c>
      <c r="B92" s="136" t="s">
        <v>20</v>
      </c>
      <c r="C92" s="136"/>
      <c r="D92" s="136"/>
      <c r="E92" s="136"/>
      <c r="F92" s="136"/>
      <c r="G92" s="136"/>
      <c r="H92" s="136"/>
      <c r="I92" s="136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9" ht="14.25">
      <c r="A93" s="45"/>
      <c r="B93" s="147" t="s">
        <v>21</v>
      </c>
      <c r="C93" s="147"/>
      <c r="D93" s="45"/>
      <c r="E93" s="46"/>
      <c r="F93" s="46"/>
      <c r="G93" s="47"/>
      <c r="H93" s="46"/>
      <c r="I93" s="44" t="s">
        <v>22</v>
      </c>
    </row>
    <row r="94" spans="1:9" ht="14.25">
      <c r="A94" s="45"/>
      <c r="B94" s="44"/>
      <c r="C94" s="45"/>
      <c r="D94" s="45"/>
      <c r="E94" s="46"/>
      <c r="F94" s="46"/>
      <c r="G94" s="47"/>
      <c r="H94" s="46"/>
      <c r="I94" s="44"/>
    </row>
    <row r="95" spans="2:9" ht="14.25">
      <c r="B95" s="148" t="s">
        <v>193</v>
      </c>
      <c r="C95" s="148"/>
      <c r="D95" s="148"/>
      <c r="I95" s="2" t="s">
        <v>194</v>
      </c>
    </row>
    <row r="96" spans="1:9" ht="14.25">
      <c r="A96" s="122" t="s">
        <v>162</v>
      </c>
      <c r="B96" s="123"/>
      <c r="C96" s="124"/>
      <c r="D96" s="124"/>
      <c r="E96" s="124"/>
      <c r="F96" s="124"/>
      <c r="G96" s="124"/>
      <c r="H96" s="124"/>
      <c r="I96" s="124"/>
    </row>
    <row r="97" spans="1:9" ht="14.25">
      <c r="A97" s="125" t="s">
        <v>163</v>
      </c>
      <c r="B97" s="126"/>
      <c r="C97" s="80" t="s">
        <v>123</v>
      </c>
      <c r="D97" s="80" t="s">
        <v>124</v>
      </c>
      <c r="E97" s="80" t="s">
        <v>125</v>
      </c>
      <c r="F97" s="80" t="s">
        <v>126</v>
      </c>
      <c r="G97" s="80"/>
      <c r="H97" s="80"/>
      <c r="I97" s="81"/>
    </row>
    <row r="98" spans="1:17" s="104" customFormat="1" ht="14.25">
      <c r="A98" s="82">
        <v>1</v>
      </c>
      <c r="B98" s="101" t="s">
        <v>165</v>
      </c>
      <c r="C98" s="95">
        <v>1</v>
      </c>
      <c r="D98" s="96" t="s">
        <v>97</v>
      </c>
      <c r="E98" s="96">
        <v>480</v>
      </c>
      <c r="F98" s="96">
        <f>E98*C98</f>
        <v>480</v>
      </c>
      <c r="G98" s="96"/>
      <c r="H98" s="96"/>
      <c r="I98" s="101" t="s">
        <v>166</v>
      </c>
      <c r="J98" s="103"/>
      <c r="K98" s="57"/>
      <c r="L98" s="57"/>
      <c r="M98" s="57"/>
      <c r="N98" s="57"/>
      <c r="O98" s="57"/>
      <c r="P98" s="57"/>
      <c r="Q98" s="57"/>
    </row>
    <row r="99" spans="1:17" s="104" customFormat="1" ht="25.5">
      <c r="A99" s="82">
        <v>2</v>
      </c>
      <c r="B99" s="101" t="s">
        <v>167</v>
      </c>
      <c r="C99" s="95">
        <f>13*5</f>
        <v>65</v>
      </c>
      <c r="D99" s="96" t="s">
        <v>52</v>
      </c>
      <c r="E99" s="96">
        <v>15</v>
      </c>
      <c r="F99" s="96">
        <f aca="true" t="shared" si="8" ref="F99:F104">E99*C99</f>
        <v>975</v>
      </c>
      <c r="G99" s="96"/>
      <c r="H99" s="96"/>
      <c r="I99" s="102" t="s">
        <v>168</v>
      </c>
      <c r="J99" s="103"/>
      <c r="K99" s="57"/>
      <c r="L99" s="57"/>
      <c r="M99" s="57"/>
      <c r="N99" s="57"/>
      <c r="O99" s="57"/>
      <c r="P99" s="57"/>
      <c r="Q99" s="57"/>
    </row>
    <row r="100" spans="1:9" ht="14.25">
      <c r="A100" s="82">
        <v>3</v>
      </c>
      <c r="B100" s="51" t="s">
        <v>75</v>
      </c>
      <c r="C100" s="21">
        <f>35.2*1.1</f>
        <v>38.720000000000006</v>
      </c>
      <c r="D100" s="49" t="s">
        <v>23</v>
      </c>
      <c r="E100" s="49">
        <v>140</v>
      </c>
      <c r="F100" s="49">
        <f t="shared" si="8"/>
        <v>5420.800000000001</v>
      </c>
      <c r="G100" s="49"/>
      <c r="H100" s="49"/>
      <c r="I100" s="85" t="s">
        <v>169</v>
      </c>
    </row>
    <row r="101" spans="1:9" ht="14.25">
      <c r="A101" s="82">
        <v>4</v>
      </c>
      <c r="B101" s="51" t="s">
        <v>53</v>
      </c>
      <c r="C101" s="21">
        <v>19.1</v>
      </c>
      <c r="D101" s="49" t="s">
        <v>23</v>
      </c>
      <c r="E101" s="49">
        <v>120</v>
      </c>
      <c r="F101" s="49">
        <f t="shared" si="8"/>
        <v>2292</v>
      </c>
      <c r="G101" s="49"/>
      <c r="H101" s="49"/>
      <c r="I101" s="108" t="s">
        <v>173</v>
      </c>
    </row>
    <row r="102" spans="1:9" ht="14.25">
      <c r="A102" s="82">
        <v>5</v>
      </c>
      <c r="B102" s="51" t="s">
        <v>54</v>
      </c>
      <c r="C102" s="49">
        <v>14.3</v>
      </c>
      <c r="D102" s="49" t="s">
        <v>23</v>
      </c>
      <c r="E102" s="49">
        <v>120</v>
      </c>
      <c r="F102" s="49">
        <f t="shared" si="8"/>
        <v>1716</v>
      </c>
      <c r="G102" s="49"/>
      <c r="H102" s="49"/>
      <c r="I102" s="85" t="s">
        <v>174</v>
      </c>
    </row>
    <row r="103" spans="1:9" ht="14.25">
      <c r="A103" s="82">
        <v>6</v>
      </c>
      <c r="B103" s="51" t="s">
        <v>170</v>
      </c>
      <c r="C103" s="49">
        <v>12.8</v>
      </c>
      <c r="D103" s="49" t="s">
        <v>23</v>
      </c>
      <c r="E103" s="49">
        <v>120</v>
      </c>
      <c r="F103" s="49">
        <f>E103*C103</f>
        <v>1536</v>
      </c>
      <c r="G103" s="49"/>
      <c r="H103" s="49"/>
      <c r="I103" s="85" t="s">
        <v>174</v>
      </c>
    </row>
    <row r="104" spans="1:9" ht="14.25">
      <c r="A104" s="82">
        <v>7</v>
      </c>
      <c r="B104" s="51" t="s">
        <v>76</v>
      </c>
      <c r="C104" s="49">
        <v>10</v>
      </c>
      <c r="D104" s="49" t="s">
        <v>23</v>
      </c>
      <c r="E104" s="49">
        <v>120</v>
      </c>
      <c r="F104" s="49">
        <f t="shared" si="8"/>
        <v>1200</v>
      </c>
      <c r="G104" s="49"/>
      <c r="H104" s="49"/>
      <c r="I104" s="85" t="s">
        <v>174</v>
      </c>
    </row>
    <row r="105" spans="1:9" ht="14.25">
      <c r="A105" s="82">
        <v>8</v>
      </c>
      <c r="B105" s="51" t="s">
        <v>171</v>
      </c>
      <c r="C105" s="49">
        <v>7</v>
      </c>
      <c r="D105" s="49" t="s">
        <v>23</v>
      </c>
      <c r="E105" s="49">
        <v>40</v>
      </c>
      <c r="F105" s="49">
        <f aca="true" t="shared" si="9" ref="F105:F112">C105*E105</f>
        <v>280</v>
      </c>
      <c r="G105" s="49"/>
      <c r="H105" s="49"/>
      <c r="I105" s="52" t="s">
        <v>177</v>
      </c>
    </row>
    <row r="106" spans="1:9" ht="14.25">
      <c r="A106" s="82">
        <v>9</v>
      </c>
      <c r="B106" s="51" t="s">
        <v>172</v>
      </c>
      <c r="C106" s="49">
        <v>6.4</v>
      </c>
      <c r="D106" s="49" t="s">
        <v>23</v>
      </c>
      <c r="E106" s="49">
        <v>40</v>
      </c>
      <c r="F106" s="49">
        <f>C106*E106</f>
        <v>256</v>
      </c>
      <c r="G106" s="49"/>
      <c r="H106" s="49"/>
      <c r="I106" s="52" t="s">
        <v>177</v>
      </c>
    </row>
    <row r="107" spans="1:9" ht="14.25">
      <c r="A107" s="82">
        <v>10</v>
      </c>
      <c r="B107" s="51" t="s">
        <v>55</v>
      </c>
      <c r="C107" s="49">
        <v>5.2</v>
      </c>
      <c r="D107" s="49" t="s">
        <v>23</v>
      </c>
      <c r="E107" s="49">
        <v>60</v>
      </c>
      <c r="F107" s="49">
        <f t="shared" si="9"/>
        <v>312</v>
      </c>
      <c r="G107" s="49"/>
      <c r="H107" s="49"/>
      <c r="I107" s="52" t="s">
        <v>177</v>
      </c>
    </row>
    <row r="108" spans="1:9" ht="14.25">
      <c r="A108" s="82">
        <v>11</v>
      </c>
      <c r="B108" s="51" t="s">
        <v>56</v>
      </c>
      <c r="C108" s="19">
        <f>9.5*2.5</f>
        <v>23.75</v>
      </c>
      <c r="D108" s="49" t="s">
        <v>23</v>
      </c>
      <c r="E108" s="49">
        <v>65</v>
      </c>
      <c r="F108" s="49">
        <f t="shared" si="9"/>
        <v>1543.75</v>
      </c>
      <c r="G108" s="49"/>
      <c r="H108" s="49"/>
      <c r="I108" s="52" t="s">
        <v>176</v>
      </c>
    </row>
    <row r="109" spans="1:9" ht="14.25">
      <c r="A109" s="82">
        <v>12</v>
      </c>
      <c r="B109" s="51" t="s">
        <v>57</v>
      </c>
      <c r="C109" s="49">
        <v>4.7</v>
      </c>
      <c r="D109" s="49" t="s">
        <v>23</v>
      </c>
      <c r="E109" s="49">
        <v>60</v>
      </c>
      <c r="F109" s="49">
        <f t="shared" si="9"/>
        <v>282</v>
      </c>
      <c r="G109" s="49"/>
      <c r="H109" s="49"/>
      <c r="I109" s="52" t="s">
        <v>177</v>
      </c>
    </row>
    <row r="110" spans="1:9" ht="14.25">
      <c r="A110" s="82">
        <v>13</v>
      </c>
      <c r="B110" s="51" t="s">
        <v>58</v>
      </c>
      <c r="C110" s="49">
        <f>7.3*2.5</f>
        <v>18.25</v>
      </c>
      <c r="D110" s="49" t="s">
        <v>23</v>
      </c>
      <c r="E110" s="49">
        <v>65</v>
      </c>
      <c r="F110" s="49">
        <f t="shared" si="9"/>
        <v>1186.25</v>
      </c>
      <c r="G110" s="49"/>
      <c r="H110" s="49"/>
      <c r="I110" s="52" t="s">
        <v>176</v>
      </c>
    </row>
    <row r="111" spans="1:9" ht="14.25">
      <c r="A111" s="82">
        <v>14</v>
      </c>
      <c r="B111" s="51" t="s">
        <v>59</v>
      </c>
      <c r="C111" s="49">
        <v>3.5</v>
      </c>
      <c r="D111" s="49" t="s">
        <v>23</v>
      </c>
      <c r="E111" s="49">
        <v>60</v>
      </c>
      <c r="F111" s="49">
        <f t="shared" si="9"/>
        <v>210</v>
      </c>
      <c r="G111" s="49"/>
      <c r="H111" s="49"/>
      <c r="I111" s="52" t="s">
        <v>175</v>
      </c>
    </row>
    <row r="112" spans="1:9" ht="14.25">
      <c r="A112" s="82">
        <v>15</v>
      </c>
      <c r="B112" s="51" t="s">
        <v>60</v>
      </c>
      <c r="C112" s="49">
        <f>7.8*2.5</f>
        <v>19.5</v>
      </c>
      <c r="D112" s="49" t="s">
        <v>23</v>
      </c>
      <c r="E112" s="49">
        <v>65</v>
      </c>
      <c r="F112" s="49">
        <f t="shared" si="9"/>
        <v>1267.5</v>
      </c>
      <c r="G112" s="49"/>
      <c r="H112" s="49"/>
      <c r="I112" s="52" t="s">
        <v>129</v>
      </c>
    </row>
    <row r="113" spans="1:9" s="57" customFormat="1" ht="48">
      <c r="A113" s="82">
        <v>16</v>
      </c>
      <c r="B113" s="109" t="s">
        <v>77</v>
      </c>
      <c r="C113" s="91">
        <v>3.5</v>
      </c>
      <c r="D113" s="91" t="s">
        <v>78</v>
      </c>
      <c r="E113" s="91">
        <v>700</v>
      </c>
      <c r="F113" s="91">
        <f aca="true" t="shared" si="10" ref="F113:F121">C113*E113</f>
        <v>2450</v>
      </c>
      <c r="G113" s="91"/>
      <c r="H113" s="91"/>
      <c r="I113" s="110" t="s">
        <v>180</v>
      </c>
    </row>
    <row r="114" spans="1:9" s="57" customFormat="1" ht="48">
      <c r="A114" s="82">
        <v>17</v>
      </c>
      <c r="B114" s="109" t="s">
        <v>79</v>
      </c>
      <c r="C114" s="91">
        <v>2.2</v>
      </c>
      <c r="D114" s="91" t="s">
        <v>78</v>
      </c>
      <c r="E114" s="91">
        <v>500</v>
      </c>
      <c r="F114" s="91">
        <f t="shared" si="10"/>
        <v>1100</v>
      </c>
      <c r="G114" s="91"/>
      <c r="H114" s="91"/>
      <c r="I114" s="110" t="s">
        <v>179</v>
      </c>
    </row>
    <row r="115" spans="1:9" s="57" customFormat="1" ht="14.25">
      <c r="A115" s="82">
        <v>18</v>
      </c>
      <c r="B115" s="109" t="s">
        <v>80</v>
      </c>
      <c r="C115" s="91">
        <v>3.5</v>
      </c>
      <c r="D115" s="91" t="s">
        <v>78</v>
      </c>
      <c r="E115" s="91">
        <v>380</v>
      </c>
      <c r="F115" s="91">
        <f t="shared" si="10"/>
        <v>1330</v>
      </c>
      <c r="G115" s="91"/>
      <c r="H115" s="91"/>
      <c r="I115" s="110" t="s">
        <v>178</v>
      </c>
    </row>
    <row r="116" spans="1:9" s="116" customFormat="1" ht="14.25">
      <c r="A116" s="82">
        <v>19</v>
      </c>
      <c r="B116" s="112" t="s">
        <v>86</v>
      </c>
      <c r="C116" s="113">
        <v>4</v>
      </c>
      <c r="D116" s="114" t="s">
        <v>61</v>
      </c>
      <c r="E116" s="114">
        <v>1200</v>
      </c>
      <c r="F116" s="113">
        <f t="shared" si="10"/>
        <v>4800</v>
      </c>
      <c r="G116" s="114"/>
      <c r="H116" s="113"/>
      <c r="I116" s="115" t="s">
        <v>130</v>
      </c>
    </row>
    <row r="117" spans="1:9" s="116" customFormat="1" ht="25.5">
      <c r="A117" s="82">
        <v>20</v>
      </c>
      <c r="B117" s="117" t="s">
        <v>62</v>
      </c>
      <c r="C117" s="111">
        <v>4</v>
      </c>
      <c r="D117" s="113" t="s">
        <v>52</v>
      </c>
      <c r="E117" s="113">
        <v>80</v>
      </c>
      <c r="F117" s="113">
        <f t="shared" si="10"/>
        <v>320</v>
      </c>
      <c r="G117" s="113"/>
      <c r="H117" s="113"/>
      <c r="I117" s="112" t="s">
        <v>63</v>
      </c>
    </row>
    <row r="118" spans="1:9" s="116" customFormat="1" ht="25.5">
      <c r="A118" s="82">
        <v>21</v>
      </c>
      <c r="B118" s="117" t="s">
        <v>127</v>
      </c>
      <c r="C118" s="111">
        <v>2</v>
      </c>
      <c r="D118" s="114" t="s">
        <v>61</v>
      </c>
      <c r="E118" s="113">
        <v>800</v>
      </c>
      <c r="F118" s="113">
        <f t="shared" si="10"/>
        <v>1600</v>
      </c>
      <c r="G118" s="113"/>
      <c r="H118" s="113"/>
      <c r="I118" s="118" t="s">
        <v>131</v>
      </c>
    </row>
    <row r="119" spans="1:9" s="116" customFormat="1" ht="25.5">
      <c r="A119" s="82">
        <v>22</v>
      </c>
      <c r="B119" s="117" t="s">
        <v>128</v>
      </c>
      <c r="C119" s="111">
        <v>1</v>
      </c>
      <c r="D119" s="114" t="s">
        <v>61</v>
      </c>
      <c r="E119" s="113">
        <v>800</v>
      </c>
      <c r="F119" s="113">
        <f t="shared" si="10"/>
        <v>800</v>
      </c>
      <c r="G119" s="113"/>
      <c r="H119" s="113"/>
      <c r="I119" s="118" t="s">
        <v>181</v>
      </c>
    </row>
    <row r="120" spans="1:9" s="116" customFormat="1" ht="25.5">
      <c r="A120" s="82">
        <v>23</v>
      </c>
      <c r="B120" s="117" t="s">
        <v>64</v>
      </c>
      <c r="C120" s="111">
        <f>2.7*2.4</f>
        <v>6.48</v>
      </c>
      <c r="D120" s="113" t="s">
        <v>23</v>
      </c>
      <c r="E120" s="113">
        <v>340</v>
      </c>
      <c r="F120" s="113">
        <f t="shared" si="10"/>
        <v>2203.2000000000003</v>
      </c>
      <c r="G120" s="113"/>
      <c r="H120" s="113"/>
      <c r="I120" s="118" t="s">
        <v>132</v>
      </c>
    </row>
    <row r="121" spans="1:9" s="116" customFormat="1" ht="25.5">
      <c r="A121" s="82">
        <v>24</v>
      </c>
      <c r="B121" s="117" t="s">
        <v>185</v>
      </c>
      <c r="C121" s="111">
        <f>2.4*2.6</f>
        <v>6.24</v>
      </c>
      <c r="D121" s="113" t="s">
        <v>23</v>
      </c>
      <c r="E121" s="113">
        <v>220</v>
      </c>
      <c r="F121" s="113">
        <f t="shared" si="10"/>
        <v>1372.8</v>
      </c>
      <c r="G121" s="113"/>
      <c r="H121" s="113"/>
      <c r="I121" s="118" t="s">
        <v>132</v>
      </c>
    </row>
    <row r="122" spans="1:9" s="116" customFormat="1" ht="25.5">
      <c r="A122" s="82">
        <v>25</v>
      </c>
      <c r="B122" s="117" t="s">
        <v>186</v>
      </c>
      <c r="C122" s="111">
        <f>1.8*2.4</f>
        <v>4.32</v>
      </c>
      <c r="D122" s="113" t="s">
        <v>23</v>
      </c>
      <c r="E122" s="113">
        <v>220</v>
      </c>
      <c r="F122" s="113">
        <f>C122*E122</f>
        <v>950.4000000000001</v>
      </c>
      <c r="G122" s="113"/>
      <c r="H122" s="113"/>
      <c r="I122" s="118" t="s">
        <v>132</v>
      </c>
    </row>
    <row r="123" spans="1:12" s="9" customFormat="1" ht="14.25">
      <c r="A123" s="97">
        <v>26</v>
      </c>
      <c r="B123" s="100" t="s">
        <v>184</v>
      </c>
      <c r="C123" s="97">
        <f>1.5*2.5</f>
        <v>3.75</v>
      </c>
      <c r="D123" s="99" t="s">
        <v>23</v>
      </c>
      <c r="E123" s="99">
        <v>380</v>
      </c>
      <c r="F123" s="99">
        <f>E123*C123</f>
        <v>1425</v>
      </c>
      <c r="G123" s="99"/>
      <c r="H123" s="99"/>
      <c r="I123" s="98" t="s">
        <v>182</v>
      </c>
      <c r="J123" s="12"/>
      <c r="K123" s="12"/>
      <c r="L123" s="12"/>
    </row>
    <row r="124" spans="1:9" ht="25.5">
      <c r="A124" s="97">
        <v>27</v>
      </c>
      <c r="B124" s="119" t="s">
        <v>65</v>
      </c>
      <c r="C124" s="97">
        <v>1</v>
      </c>
      <c r="D124" s="99" t="s">
        <v>66</v>
      </c>
      <c r="E124" s="99">
        <v>600</v>
      </c>
      <c r="F124" s="99">
        <f aca="true" t="shared" si="11" ref="F124:F132">E124*C124</f>
        <v>600</v>
      </c>
      <c r="G124" s="99"/>
      <c r="H124" s="99"/>
      <c r="I124" s="100" t="s">
        <v>182</v>
      </c>
    </row>
    <row r="125" spans="1:9" ht="14.25">
      <c r="A125" s="97">
        <v>28</v>
      </c>
      <c r="B125" s="120" t="s">
        <v>67</v>
      </c>
      <c r="C125" s="97">
        <v>2</v>
      </c>
      <c r="D125" s="99" t="s">
        <v>66</v>
      </c>
      <c r="E125" s="99">
        <v>1800</v>
      </c>
      <c r="F125" s="99">
        <f t="shared" si="11"/>
        <v>3600</v>
      </c>
      <c r="G125" s="99"/>
      <c r="H125" s="99"/>
      <c r="I125" s="100" t="s">
        <v>182</v>
      </c>
    </row>
    <row r="126" spans="1:71" s="8" customFormat="1" ht="14.25">
      <c r="A126" s="97">
        <v>29</v>
      </c>
      <c r="B126" s="100" t="s">
        <v>183</v>
      </c>
      <c r="C126" s="97">
        <v>2</v>
      </c>
      <c r="D126" s="99" t="s">
        <v>66</v>
      </c>
      <c r="E126" s="99">
        <v>2200</v>
      </c>
      <c r="F126" s="99">
        <f t="shared" si="11"/>
        <v>4400</v>
      </c>
      <c r="G126" s="99"/>
      <c r="H126" s="99"/>
      <c r="I126" s="121" t="s">
        <v>190</v>
      </c>
      <c r="J126" s="87"/>
      <c r="K126" s="87"/>
      <c r="L126" s="87"/>
      <c r="M126" s="87"/>
      <c r="N126" s="87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</row>
    <row r="127" spans="1:71" s="8" customFormat="1" ht="14.25">
      <c r="A127" s="97">
        <v>30</v>
      </c>
      <c r="B127" s="100" t="s">
        <v>68</v>
      </c>
      <c r="C127" s="97">
        <v>3</v>
      </c>
      <c r="D127" s="99" t="s">
        <v>66</v>
      </c>
      <c r="E127" s="99">
        <v>180</v>
      </c>
      <c r="F127" s="99">
        <f t="shared" si="11"/>
        <v>540</v>
      </c>
      <c r="G127" s="99"/>
      <c r="H127" s="99"/>
      <c r="I127" s="100" t="s">
        <v>182</v>
      </c>
      <c r="J127" s="87"/>
      <c r="K127" s="87"/>
      <c r="L127" s="87"/>
      <c r="M127" s="87"/>
      <c r="N127" s="87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</row>
    <row r="128" spans="1:71" s="8" customFormat="1" ht="24">
      <c r="A128" s="82">
        <v>31</v>
      </c>
      <c r="B128" s="83" t="s">
        <v>69</v>
      </c>
      <c r="C128" s="82">
        <v>1</v>
      </c>
      <c r="D128" s="49" t="s">
        <v>70</v>
      </c>
      <c r="E128" s="49">
        <v>200</v>
      </c>
      <c r="F128" s="49">
        <f t="shared" si="11"/>
        <v>200</v>
      </c>
      <c r="G128" s="49"/>
      <c r="H128" s="49"/>
      <c r="I128" s="51" t="s">
        <v>63</v>
      </c>
      <c r="J128" s="87"/>
      <c r="K128" s="87"/>
      <c r="L128" s="87"/>
      <c r="M128" s="87"/>
      <c r="N128" s="87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</row>
    <row r="129" spans="1:9" ht="14.25">
      <c r="A129" s="82">
        <v>32</v>
      </c>
      <c r="B129" s="86" t="s">
        <v>71</v>
      </c>
      <c r="C129" s="82">
        <v>1</v>
      </c>
      <c r="D129" s="49" t="s">
        <v>66</v>
      </c>
      <c r="E129" s="49">
        <v>500</v>
      </c>
      <c r="F129" s="49">
        <f t="shared" si="11"/>
        <v>500</v>
      </c>
      <c r="G129" s="49"/>
      <c r="H129" s="49"/>
      <c r="I129" s="51" t="s">
        <v>87</v>
      </c>
    </row>
    <row r="130" spans="1:9" ht="14.25">
      <c r="A130" s="82">
        <v>33</v>
      </c>
      <c r="B130" s="86" t="s">
        <v>72</v>
      </c>
      <c r="C130" s="82">
        <v>2</v>
      </c>
      <c r="D130" s="49" t="s">
        <v>66</v>
      </c>
      <c r="E130" s="49">
        <v>780</v>
      </c>
      <c r="F130" s="49">
        <f t="shared" si="11"/>
        <v>1560</v>
      </c>
      <c r="G130" s="49"/>
      <c r="H130" s="49"/>
      <c r="I130" s="83" t="s">
        <v>182</v>
      </c>
    </row>
    <row r="131" spans="1:9" ht="14.25">
      <c r="A131" s="82">
        <v>33</v>
      </c>
      <c r="B131" s="86" t="s">
        <v>191</v>
      </c>
      <c r="C131" s="82">
        <v>1</v>
      </c>
      <c r="D131" s="49" t="s">
        <v>158</v>
      </c>
      <c r="E131" s="49">
        <v>8000</v>
      </c>
      <c r="F131" s="49">
        <f>E131*C131</f>
        <v>8000</v>
      </c>
      <c r="G131" s="49"/>
      <c r="H131" s="49"/>
      <c r="I131" s="83" t="s">
        <v>182</v>
      </c>
    </row>
    <row r="132" spans="1:12" s="9" customFormat="1" ht="24">
      <c r="A132" s="82">
        <v>34</v>
      </c>
      <c r="B132" s="52" t="s">
        <v>187</v>
      </c>
      <c r="C132" s="82">
        <f>6.5*2.8</f>
        <v>18.2</v>
      </c>
      <c r="D132" s="53" t="s">
        <v>23</v>
      </c>
      <c r="E132" s="49">
        <v>180</v>
      </c>
      <c r="F132" s="49">
        <f t="shared" si="11"/>
        <v>3276</v>
      </c>
      <c r="G132" s="49"/>
      <c r="H132" s="49"/>
      <c r="I132" s="51" t="s">
        <v>133</v>
      </c>
      <c r="J132" s="12"/>
      <c r="K132" s="12"/>
      <c r="L132" s="12"/>
    </row>
    <row r="133" spans="1:12" s="9" customFormat="1" ht="24">
      <c r="A133" s="82">
        <v>35</v>
      </c>
      <c r="B133" s="52" t="s">
        <v>188</v>
      </c>
      <c r="C133" s="82">
        <f>4*2.8</f>
        <v>11.2</v>
      </c>
      <c r="D133" s="53" t="s">
        <v>23</v>
      </c>
      <c r="E133" s="49">
        <v>180</v>
      </c>
      <c r="F133" s="49">
        <f>E133*C133</f>
        <v>2015.9999999999998</v>
      </c>
      <c r="G133" s="49"/>
      <c r="H133" s="49"/>
      <c r="I133" s="51" t="s">
        <v>133</v>
      </c>
      <c r="J133" s="12"/>
      <c r="K133" s="12"/>
      <c r="L133" s="12"/>
    </row>
    <row r="134" spans="1:9" ht="15.75">
      <c r="A134" s="88"/>
      <c r="B134" s="89" t="s">
        <v>73</v>
      </c>
      <c r="C134" s="88"/>
      <c r="D134" s="128"/>
      <c r="E134" s="128"/>
      <c r="F134" s="90">
        <f>SUM(F98:F133)</f>
        <v>62000.700000000004</v>
      </c>
      <c r="G134" s="91"/>
      <c r="H134" s="91"/>
      <c r="I134" s="92"/>
    </row>
    <row r="135" spans="1:256" ht="14.25">
      <c r="A135" s="65"/>
      <c r="B135" s="66"/>
      <c r="C135" s="56"/>
      <c r="D135" s="56"/>
      <c r="E135" s="56"/>
      <c r="F135" s="68"/>
      <c r="G135" s="69"/>
      <c r="H135" s="69"/>
      <c r="I135" s="67" t="s">
        <v>189</v>
      </c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</sheetData>
  <mergeCells count="32">
    <mergeCell ref="A73:B73"/>
    <mergeCell ref="B92:I92"/>
    <mergeCell ref="B93:C93"/>
    <mergeCell ref="B95:D95"/>
    <mergeCell ref="A83:B83"/>
    <mergeCell ref="C88:E88"/>
    <mergeCell ref="F88:H88"/>
    <mergeCell ref="A69:B69"/>
    <mergeCell ref="A5:B5"/>
    <mergeCell ref="A53:B53"/>
    <mergeCell ref="A17:B17"/>
    <mergeCell ref="A40:B40"/>
    <mergeCell ref="A46:B46"/>
    <mergeCell ref="A25:B25"/>
    <mergeCell ref="A61:B61"/>
    <mergeCell ref="A1:I1"/>
    <mergeCell ref="C3:C4"/>
    <mergeCell ref="D3:D4"/>
    <mergeCell ref="G3:H3"/>
    <mergeCell ref="I3:I4"/>
    <mergeCell ref="B3:B4"/>
    <mergeCell ref="A2:I2"/>
    <mergeCell ref="D134:E134"/>
    <mergeCell ref="E3:F3"/>
    <mergeCell ref="C89:E89"/>
    <mergeCell ref="F89:H89"/>
    <mergeCell ref="B91:I91"/>
    <mergeCell ref="C87:E87"/>
    <mergeCell ref="A32:B32"/>
    <mergeCell ref="A96:I96"/>
    <mergeCell ref="A97:B97"/>
    <mergeCell ref="A3:A4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2012-02-04T03:13:49Z</cp:lastPrinted>
  <dcterms:created xsi:type="dcterms:W3CDTF">2006-09-24T05:52:42Z</dcterms:created>
  <dcterms:modified xsi:type="dcterms:W3CDTF">2012-05-31T02:54:53Z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