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'方案'!$A$98:$I$144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<sst xmlns="http://schemas.openxmlformats.org/spreadsheetml/2006/main" count="382" uniqueCount="186">
  <si>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</si>
  <si>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</si>
  <si>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</si>
  <si>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</si>
  <si>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</si>
  <si>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</si>
  <si>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</si>
  <si>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</si>
  <si>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</si>
  <si>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</si>
  <si>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</si>
  <si>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项</t>
  </si>
  <si>
    <t>过门石</t>
  </si>
  <si>
    <t>块</t>
  </si>
  <si>
    <t>材料搬运费</t>
  </si>
  <si>
    <t>垃圾清运费</t>
  </si>
  <si>
    <t>机械损耗费</t>
  </si>
  <si>
    <t>锯片、钻头、滚刷、机械磨损修理等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</si>
  <si>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</si>
  <si>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</si>
  <si>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</si>
  <si>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</si>
  <si>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</si>
  <si>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</si>
  <si>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</si>
  <si>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</si>
  <si>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㎡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</si>
  <si>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</si>
  <si>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</si>
  <si>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</si>
  <si>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</si>
  <si>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雨虹防水涂料，返墙30CM。</t>
  </si>
  <si>
    <t>制作工艺及材料说明</t>
  </si>
  <si>
    <t>包立管</t>
  </si>
  <si>
    <t>根</t>
  </si>
  <si>
    <t>预算员：              审核员：</t>
  </si>
  <si>
    <t>中国黑大理石。</t>
  </si>
  <si>
    <t>乙方所购材料分类给各工种搬运的费用。实际根据楼层高度
和路程远近计算</t>
  </si>
  <si>
    <t>人工费</t>
  </si>
  <si>
    <t>材料</t>
  </si>
  <si>
    <t>成本核算</t>
  </si>
  <si>
    <t>以上所有项目及数量按实际发生量为准.</t>
  </si>
  <si>
    <t>十四、</t>
  </si>
  <si>
    <t>总价</t>
  </si>
  <si>
    <t>电视背景墙</t>
  </si>
  <si>
    <t>项</t>
  </si>
  <si>
    <t>详见施工图</t>
  </si>
  <si>
    <t>仅人工费</t>
  </si>
  <si>
    <t>书柜</t>
  </si>
  <si>
    <t>轻体砖彻墙</t>
  </si>
  <si>
    <t>杂物柜</t>
  </si>
  <si>
    <t>鞋柜</t>
  </si>
  <si>
    <t>造型吊顶</t>
  </si>
  <si>
    <t>主材部分（估算）</t>
  </si>
  <si>
    <t>个</t>
  </si>
  <si>
    <t>阳台地砖</t>
  </si>
  <si>
    <t>厨房地砖</t>
  </si>
  <si>
    <t>厨房墙砖</t>
  </si>
  <si>
    <t>主卫生间地砖</t>
  </si>
  <si>
    <t>主卫生间墙砖</t>
  </si>
  <si>
    <t>樘</t>
  </si>
  <si>
    <t>门锁，门碰，合页</t>
  </si>
  <si>
    <t>不锈钢双槽洗菜盆</t>
  </si>
  <si>
    <t>套</t>
  </si>
  <si>
    <t>坐便器</t>
  </si>
  <si>
    <t>蹲便器</t>
  </si>
  <si>
    <t>洗面盆台盆低柜</t>
  </si>
  <si>
    <t>混合龙头</t>
  </si>
  <si>
    <t>三角阀软管洗衣机龙头等</t>
  </si>
  <si>
    <t>项</t>
  </si>
  <si>
    <t>花洒</t>
  </si>
  <si>
    <t>合计</t>
  </si>
  <si>
    <t>客餐厅地砖</t>
  </si>
  <si>
    <t>厨房地柜</t>
  </si>
  <si>
    <t>m</t>
  </si>
  <si>
    <t>厨房吊柜</t>
  </si>
  <si>
    <t>厨房地柜台面</t>
  </si>
  <si>
    <t>水电改造</t>
  </si>
  <si>
    <t>套</t>
  </si>
  <si>
    <t>一厨二卫进水管隐蔽工程改造（PPR管）</t>
  </si>
  <si>
    <t>沉降层一厨二卫排水管隐蔽工程改造</t>
  </si>
  <si>
    <t>爱康PP-R管系列，打槽、暗辅、安装，不含水龙头、三角阀、软管等墙外部件</t>
  </si>
  <si>
    <t>拆墙</t>
  </si>
  <si>
    <t>㎡</t>
  </si>
  <si>
    <t>客餐厅及走道</t>
  </si>
  <si>
    <t>主卧</t>
  </si>
  <si>
    <t>厨房</t>
  </si>
  <si>
    <t>客卫</t>
  </si>
  <si>
    <t>客厅阳台</t>
  </si>
  <si>
    <t>铲墙皮</t>
  </si>
  <si>
    <t>人工费。</t>
  </si>
  <si>
    <t>强电箱，弱电箱</t>
  </si>
  <si>
    <t>套</t>
  </si>
  <si>
    <t xml:space="preserve">32.5硅酸盐水泥（钻牌、华新、海螺）、中砂水泥沙浆铺贴。规格≥200mm地砖，水泥沙浆厚度≤40mm.不含找平、拉毛及地面处理。(不含主材、勾缝剂) 
</t>
  </si>
  <si>
    <t>书房</t>
  </si>
  <si>
    <t>铺地砖</t>
  </si>
  <si>
    <t>铺墙砖</t>
  </si>
  <si>
    <t>顶面刷漆</t>
  </si>
  <si>
    <t>非利润代收费</t>
  </si>
  <si>
    <t>本报价所有工程都不含墙纸，玻璃，外墙窗户</t>
  </si>
  <si>
    <t>本报价不含税金</t>
  </si>
  <si>
    <t>贴踢脚线</t>
  </si>
  <si>
    <t>无门衣柜</t>
  </si>
  <si>
    <r>
      <t>拆墙、渣土装袋，清运（不足</t>
    </r>
    <r>
      <rPr>
        <sz val="10"/>
        <rFont val="Times New Roman"/>
        <family val="1"/>
      </rPr>
      <t>2m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按项计算）</t>
    </r>
  </si>
  <si>
    <t>成本核算（材料可全由业主自购）</t>
  </si>
  <si>
    <t>每增加一种颜色的墙漆，增加200元。</t>
  </si>
  <si>
    <t>墙地面做防水</t>
  </si>
  <si>
    <t>地面做防水</t>
  </si>
  <si>
    <t>雨虹防水涂料</t>
  </si>
  <si>
    <t>主卫</t>
  </si>
  <si>
    <r>
      <t>“武汉第二电线电缆厂”单芯铜线，插座线路2.5mm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，照明进线2.5mm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出线1.5mm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，空调线路4mm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，国标电视线、电话线、网络线、爱康PVC绝缘管、标准底盒，(不含音响线，)混泥土梁、柱、顶等不能开深槽处用绝缘黄蜡管软保护</t>
    </r>
  </si>
  <si>
    <t>m</t>
  </si>
  <si>
    <t xml:space="preserve">批刮优力邦腻子二至三遍，打磨平整。刷底漆一遍，多乐士家丽安面漆二遍。   </t>
  </si>
  <si>
    <t>北京齐家盛装饰装潢有限公司工程报价单</t>
  </si>
  <si>
    <t>灯具洁具小五金安装</t>
  </si>
  <si>
    <t xml:space="preserve">四室二厅灯具洁具小五金安装
</t>
  </si>
  <si>
    <r>
      <t>电路工程改造</t>
    </r>
    <r>
      <rPr>
        <sz val="10"/>
        <color indexed="8"/>
        <rFont val="Times New Roman"/>
        <family val="1"/>
      </rPr>
      <t xml:space="preserve"> </t>
    </r>
  </si>
  <si>
    <t>轻体砖。华新32.5硅酸盐水泥、中砂水泥沙浆铺贴。</t>
  </si>
  <si>
    <t>装修期间业主需要自己购买的材料，以实际品牌价格为准）</t>
  </si>
  <si>
    <t>数量</t>
  </si>
  <si>
    <t>单位</t>
  </si>
  <si>
    <t>单价</t>
  </si>
  <si>
    <t>小计</t>
  </si>
  <si>
    <t>卫生间钛镁合金门</t>
  </si>
  <si>
    <t>项</t>
  </si>
  <si>
    <t>利润</t>
  </si>
  <si>
    <t>轻钢龙骨做骨架,泰山牌石膏板造型饰面。</t>
  </si>
  <si>
    <t>无门衣柜</t>
  </si>
  <si>
    <t xml:space="preserve">32.5硅酸盐水泥（钻牌、华新、海螺）、中砂水泥沙浆铺贴。规格≥200mm地砖，水泥沙浆厚度≤40mm.。(不含主材、勾缝剂) 
</t>
  </si>
  <si>
    <t xml:space="preserve">32.5硅酸盐水泥（钻牌、华新、海螺）、中砂水泥沙浆铺贴。规格≥200mm地砖。(不含主材、勾缝剂) 
</t>
  </si>
  <si>
    <r>
      <t>60</t>
    </r>
    <r>
      <rPr>
        <sz val="10"/>
        <color indexed="8"/>
        <rFont val="宋体"/>
        <family val="0"/>
      </rPr>
      <t>个开关、插座。</t>
    </r>
  </si>
  <si>
    <t>（以实际价格为准）</t>
  </si>
  <si>
    <t>主卧墙纸</t>
  </si>
  <si>
    <t xml:space="preserve">32.5硅酸盐水泥（钻牌、华新、海螺）、中砂水泥沙浆铺贴。水泥沙浆厚度≤40mm.(不含主材、勾缝剂) 
</t>
  </si>
  <si>
    <t xml:space="preserve">32.5硅酸盐水泥（钻牌、华新、海螺）、中砂水泥沙浆铺贴。规格≥200mm地砖，水泥沙浆厚度≤40mm.(不含主材、勾缝剂) 
</t>
  </si>
  <si>
    <t>红砖或轻体砖包管,水泥沙浆抹灰</t>
  </si>
  <si>
    <t>主卧成品衣柜梭门</t>
  </si>
  <si>
    <t>次卧成品衣柜梭门</t>
  </si>
  <si>
    <t>厨房钛镁合金门</t>
  </si>
  <si>
    <t>五金件</t>
  </si>
  <si>
    <t>全国唯一透明化报价模式，核算成本才是硬道理</t>
  </si>
  <si>
    <t>厨房集成吊顶</t>
  </si>
  <si>
    <t>主卫生间集成吊顶</t>
  </si>
  <si>
    <t>客卫生间集成吊顶</t>
  </si>
  <si>
    <t>福汉E1级大芯板衬底,3厘饰面板饰面,同木质实木线条收边,刷嘉宝莉清漆或喷白漆,底漆三遍,面漆二遍.（不含五金件，玻璃）按展开面积计算,含油漆,索色漆另计.</t>
  </si>
  <si>
    <t>福汉E1级大芯板衬底,3厘饰面板饰面,同木质实木线条收边,刷嘉宝莉清漆或喷白漆,底漆三遍,面漆二遍.（不含五金件，柜门）按展开面积计算,含油漆,索色漆另计.</t>
  </si>
  <si>
    <t>福汉E1级大芯板衬底,3厘饰面板饰面,同木质实木线条收边,刷嘉宝莉清漆或喷白漆,底漆三遍,面漆二遍.（面积＞1m2）（不含五金件，玻璃）按展开面积计算,含油漆,索色漆另计.</t>
  </si>
  <si>
    <t>爱康PVC排水管，接头、配件、安装</t>
  </si>
  <si>
    <t>铺地砖</t>
  </si>
  <si>
    <t>博古架</t>
  </si>
  <si>
    <t>端景造型</t>
  </si>
  <si>
    <t>墙面刮腻子</t>
  </si>
  <si>
    <t>批刮优力邦腻子二至三遍，打磨平整。</t>
  </si>
  <si>
    <t>客卧</t>
  </si>
  <si>
    <t>儿童房</t>
  </si>
  <si>
    <t>餐厅阳台</t>
  </si>
  <si>
    <t>地面抬高</t>
  </si>
  <si>
    <t>轻体砖抬高。华新32.5硅酸盐水泥、中砂水泥沙浆铺贴。</t>
  </si>
  <si>
    <t>雨虹防水涂料，返墙30CM。淋浴区到顶</t>
  </si>
  <si>
    <r>
      <t>全房开关面板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</si>
  <si>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主卧实木地板</t>
  </si>
  <si>
    <t>次卧实木地板</t>
  </si>
  <si>
    <t>书房实木地板</t>
  </si>
  <si>
    <t>儿童房实木地板</t>
  </si>
  <si>
    <t>客卫生间地砖</t>
  </si>
  <si>
    <t>客卫生间墙砖</t>
  </si>
  <si>
    <t>成品书房推拉门</t>
  </si>
  <si>
    <t>成品实木烤漆房门</t>
  </si>
  <si>
    <t>中式雕花造型</t>
  </si>
  <si>
    <t>主材部分不含可移动家具，灯具，电器</t>
  </si>
  <si>
    <t>电视柜</t>
  </si>
  <si>
    <r>
      <t>普通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位或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位强电箱，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带模块弱点盒</t>
    </r>
  </si>
  <si>
    <t>实木踢脚线</t>
  </si>
  <si>
    <t>（以实际价格为准）</t>
  </si>
  <si>
    <t>玻璃</t>
  </si>
  <si>
    <t>次卫生间立柱造型</t>
  </si>
  <si>
    <t>详见施工图纸</t>
  </si>
  <si>
    <t>地面铺户外木</t>
  </si>
  <si>
    <t>阳台地面铺设户外木</t>
  </si>
  <si>
    <t>业主：       电话：        邮箱：</t>
  </si>
  <si>
    <t>床头背景</t>
  </si>
  <si>
    <t>背景墙砖</t>
  </si>
  <si>
    <t>总价*15%</t>
  </si>
  <si>
    <t xml:space="preserve">          2012年  6 月   日</t>
  </si>
  <si>
    <t xml:space="preserve">        2012年   6月   日</t>
  </si>
  <si>
    <t>工程地址：武钢宿舍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</si>
</sst>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vertAlign val="superscript"/>
      <sz val="10"/>
      <color indexed="8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9" fontId="11" fillId="2" borderId="1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187" fontId="14" fillId="2" borderId="3" xfId="0" applyNumberFormat="1" applyFont="1" applyFill="1" applyBorder="1" applyAlignment="1">
      <alignment horizontal="left" vertical="center"/>
    </xf>
    <xf numFmtId="187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/>
    </xf>
    <xf numFmtId="0" fontId="0" fillId="2" borderId="2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4" fillId="3" borderId="7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9" fontId="11" fillId="3" borderId="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7" fontId="14" fillId="3" borderId="7" xfId="0" applyNumberFormat="1" applyFont="1" applyFill="1" applyBorder="1" applyAlignment="1">
      <alignment horizontal="center" vertical="center"/>
    </xf>
    <xf numFmtId="187" fontId="14" fillId="3" borderId="1" xfId="0" applyNumberFormat="1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186" fontId="14" fillId="4" borderId="7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5" fillId="4" borderId="7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workbookViewId="0" topLeftCell="A67">
      <selection activeCell="A3" sqref="A3:I3"/>
    </sheetView>
  </sheetViews>
  <sheetFormatPr defaultColWidth="9.00390625" defaultRowHeight="14.25"/>
  <cols>
    <col min="1" max="1" width="4.2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75390625" style="3" customWidth="1"/>
    <col min="7" max="7" width="5.625" style="4" customWidth="1"/>
    <col min="8" max="8" width="6.50390625" style="3" customWidth="1"/>
    <col min="9" max="9" width="47.75390625" style="2" customWidth="1"/>
    <col min="10" max="16384" width="9.00390625" style="5" customWidth="1"/>
  </cols>
  <sheetData>
    <row r="1" spans="1:9" ht="22.5">
      <c r="A1" s="122" t="s">
        <v>113</v>
      </c>
      <c r="B1" s="123"/>
      <c r="C1" s="123"/>
      <c r="D1" s="123"/>
      <c r="E1" s="123"/>
      <c r="F1" s="123"/>
      <c r="G1" s="123"/>
      <c r="H1" s="123"/>
      <c r="I1" s="124"/>
    </row>
    <row r="2" spans="1:9" ht="14.25">
      <c r="A2" s="133" t="s">
        <v>140</v>
      </c>
      <c r="B2" s="134"/>
      <c r="C2" s="135"/>
      <c r="D2" s="135"/>
      <c r="E2" s="135"/>
      <c r="F2" s="135"/>
      <c r="G2" s="135"/>
      <c r="H2" s="135"/>
      <c r="I2" s="135"/>
    </row>
    <row r="3" spans="1:9" s="6" customFormat="1" ht="18.75">
      <c r="A3" s="125" t="s">
        <v>185</v>
      </c>
      <c r="B3" s="126"/>
      <c r="C3" s="126"/>
      <c r="D3" s="126"/>
      <c r="E3" s="126"/>
      <c r="F3" s="126"/>
      <c r="G3" s="126"/>
      <c r="H3" s="126"/>
      <c r="I3" s="127"/>
    </row>
    <row r="4" spans="1:9" s="6" customFormat="1" ht="18.75">
      <c r="A4" s="128" t="s">
        <v>179</v>
      </c>
      <c r="B4" s="128"/>
      <c r="C4" s="128"/>
      <c r="D4" s="128"/>
      <c r="E4" s="128"/>
      <c r="F4" s="128"/>
      <c r="G4" s="128"/>
      <c r="H4" s="128"/>
      <c r="I4" s="128"/>
    </row>
    <row r="5" spans="1:9" s="7" customFormat="1" ht="18.75">
      <c r="A5" s="129" t="s">
        <v>0</v>
      </c>
      <c r="B5" s="131" t="s">
        <v>1</v>
      </c>
      <c r="C5" s="131" t="s">
        <v>2</v>
      </c>
      <c r="D5" s="131" t="s">
        <v>3</v>
      </c>
      <c r="E5" s="136" t="s">
        <v>4</v>
      </c>
      <c r="F5" s="137"/>
      <c r="G5" s="136" t="s">
        <v>5</v>
      </c>
      <c r="H5" s="137"/>
      <c r="I5" s="131" t="s">
        <v>32</v>
      </c>
    </row>
    <row r="6" spans="1:9" ht="14.25">
      <c r="A6" s="130"/>
      <c r="B6" s="132"/>
      <c r="C6" s="132"/>
      <c r="D6" s="132"/>
      <c r="E6" s="17" t="s">
        <v>6</v>
      </c>
      <c r="F6" s="17" t="s">
        <v>7</v>
      </c>
      <c r="G6" s="17" t="s">
        <v>6</v>
      </c>
      <c r="H6" s="17" t="s">
        <v>7</v>
      </c>
      <c r="I6" s="132"/>
    </row>
    <row r="7" spans="1:9" ht="14.25">
      <c r="A7" s="120" t="s">
        <v>84</v>
      </c>
      <c r="B7" s="121"/>
      <c r="C7" s="105"/>
      <c r="D7" s="105"/>
      <c r="E7" s="104"/>
      <c r="F7" s="104"/>
      <c r="G7" s="105"/>
      <c r="H7" s="104"/>
      <c r="I7" s="106"/>
    </row>
    <row r="8" spans="1:9" s="8" customFormat="1" ht="14.25">
      <c r="A8" s="49">
        <v>1</v>
      </c>
      <c r="B8" s="67" t="s">
        <v>89</v>
      </c>
      <c r="C8" s="54">
        <v>156</v>
      </c>
      <c r="D8" s="54" t="s">
        <v>26</v>
      </c>
      <c r="E8" s="54">
        <v>0</v>
      </c>
      <c r="F8" s="23">
        <f aca="true" t="shared" si="0" ref="F8:F15">E8*C8</f>
        <v>0</v>
      </c>
      <c r="G8" s="54">
        <v>3</v>
      </c>
      <c r="H8" s="23">
        <f>G8*C8</f>
        <v>468</v>
      </c>
      <c r="I8" s="48" t="s">
        <v>90</v>
      </c>
    </row>
    <row r="9" spans="1:9" s="9" customFormat="1" ht="24">
      <c r="A9" s="49">
        <v>2</v>
      </c>
      <c r="B9" s="21" t="s">
        <v>8</v>
      </c>
      <c r="C9" s="22">
        <v>46.9</v>
      </c>
      <c r="D9" s="22" t="s">
        <v>26</v>
      </c>
      <c r="E9" s="22">
        <v>9</v>
      </c>
      <c r="F9" s="23">
        <f t="shared" si="0"/>
        <v>422.09999999999997</v>
      </c>
      <c r="G9" s="22">
        <v>12</v>
      </c>
      <c r="H9" s="23">
        <f aca="true" t="shared" si="1" ref="H9:H15">G9*C9</f>
        <v>562.8</v>
      </c>
      <c r="I9" s="48" t="s">
        <v>112</v>
      </c>
    </row>
    <row r="10" spans="1:9" s="8" customFormat="1" ht="24">
      <c r="A10" s="49">
        <v>3</v>
      </c>
      <c r="B10" s="21" t="s">
        <v>10</v>
      </c>
      <c r="C10" s="22">
        <f>42.3*2.6</f>
        <v>109.97999999999999</v>
      </c>
      <c r="D10" s="22" t="s">
        <v>26</v>
      </c>
      <c r="E10" s="22">
        <v>9</v>
      </c>
      <c r="F10" s="23">
        <f t="shared" si="0"/>
        <v>989.8199999999999</v>
      </c>
      <c r="G10" s="22">
        <v>12</v>
      </c>
      <c r="H10" s="23">
        <f t="shared" si="1"/>
        <v>1319.7599999999998</v>
      </c>
      <c r="I10" s="48" t="s">
        <v>112</v>
      </c>
    </row>
    <row r="11" spans="1:9" ht="36">
      <c r="A11" s="49">
        <v>4</v>
      </c>
      <c r="B11" s="21" t="s">
        <v>148</v>
      </c>
      <c r="C11" s="20">
        <v>46.9</v>
      </c>
      <c r="D11" s="22" t="s">
        <v>9</v>
      </c>
      <c r="E11" s="22">
        <v>10</v>
      </c>
      <c r="F11" s="23">
        <f t="shared" si="0"/>
        <v>469</v>
      </c>
      <c r="G11" s="22">
        <v>26</v>
      </c>
      <c r="H11" s="23">
        <f t="shared" si="1"/>
        <v>1219.3999999999999</v>
      </c>
      <c r="I11" s="48" t="s">
        <v>128</v>
      </c>
    </row>
    <row r="12" spans="1:9" ht="36">
      <c r="A12" s="49">
        <v>5</v>
      </c>
      <c r="B12" s="21" t="s">
        <v>101</v>
      </c>
      <c r="C12" s="20">
        <v>36</v>
      </c>
      <c r="D12" s="22" t="s">
        <v>111</v>
      </c>
      <c r="E12" s="22">
        <v>2</v>
      </c>
      <c r="F12" s="23">
        <f t="shared" si="0"/>
        <v>72</v>
      </c>
      <c r="G12" s="22">
        <v>8</v>
      </c>
      <c r="H12" s="23">
        <f t="shared" si="1"/>
        <v>288</v>
      </c>
      <c r="I12" s="48" t="s">
        <v>133</v>
      </c>
    </row>
    <row r="13" spans="1:9" ht="14.25">
      <c r="A13" s="49">
        <v>6</v>
      </c>
      <c r="B13" s="26" t="s">
        <v>52</v>
      </c>
      <c r="C13" s="27">
        <v>24</v>
      </c>
      <c r="D13" s="22" t="s">
        <v>26</v>
      </c>
      <c r="E13" s="82">
        <v>45</v>
      </c>
      <c r="F13" s="23">
        <f t="shared" si="0"/>
        <v>1080</v>
      </c>
      <c r="G13" s="27">
        <v>50</v>
      </c>
      <c r="H13" s="23">
        <f t="shared" si="1"/>
        <v>1200</v>
      </c>
      <c r="I13" s="25" t="s">
        <v>126</v>
      </c>
    </row>
    <row r="14" spans="1:9" ht="36">
      <c r="A14" s="49">
        <v>7</v>
      </c>
      <c r="B14" s="26" t="s">
        <v>51</v>
      </c>
      <c r="C14" s="27">
        <f>2.4*1.2*3</f>
        <v>8.64</v>
      </c>
      <c r="D14" s="22" t="s">
        <v>26</v>
      </c>
      <c r="E14" s="50">
        <v>95</v>
      </c>
      <c r="F14" s="23">
        <f t="shared" si="0"/>
        <v>820.8000000000001</v>
      </c>
      <c r="G14" s="32">
        <v>93</v>
      </c>
      <c r="H14" s="23">
        <f t="shared" si="1"/>
        <v>803.5200000000001</v>
      </c>
      <c r="I14" s="55" t="s">
        <v>144</v>
      </c>
    </row>
    <row r="15" spans="1:9" ht="36">
      <c r="A15" s="49">
        <v>8</v>
      </c>
      <c r="B15" s="26" t="s">
        <v>170</v>
      </c>
      <c r="C15" s="27">
        <v>1</v>
      </c>
      <c r="D15" s="22" t="s">
        <v>69</v>
      </c>
      <c r="E15" s="50">
        <v>580</v>
      </c>
      <c r="F15" s="23">
        <f t="shared" si="0"/>
        <v>580</v>
      </c>
      <c r="G15" s="32">
        <v>600</v>
      </c>
      <c r="H15" s="23">
        <f t="shared" si="1"/>
        <v>600</v>
      </c>
      <c r="I15" s="55" t="s">
        <v>144</v>
      </c>
    </row>
    <row r="16" spans="1:9" ht="36">
      <c r="A16" s="49">
        <v>9</v>
      </c>
      <c r="B16" s="26" t="s">
        <v>149</v>
      </c>
      <c r="C16" s="27">
        <f>1.5*2.6*3</f>
        <v>11.700000000000001</v>
      </c>
      <c r="D16" s="22" t="s">
        <v>26</v>
      </c>
      <c r="E16" s="50">
        <v>95</v>
      </c>
      <c r="F16" s="27">
        <f>C16*E16</f>
        <v>1111.5</v>
      </c>
      <c r="G16" s="32">
        <v>93</v>
      </c>
      <c r="H16" s="23">
        <f>G16*C16</f>
        <v>1088.1000000000001</v>
      </c>
      <c r="I16" s="55" t="s">
        <v>144</v>
      </c>
    </row>
    <row r="17" spans="1:9" ht="14.25">
      <c r="A17" s="49">
        <v>10</v>
      </c>
      <c r="B17" s="26" t="s">
        <v>150</v>
      </c>
      <c r="C17" s="27">
        <v>1</v>
      </c>
      <c r="D17" s="22" t="s">
        <v>124</v>
      </c>
      <c r="E17" s="50">
        <v>500</v>
      </c>
      <c r="F17" s="27">
        <f>C17*E17</f>
        <v>500</v>
      </c>
      <c r="G17" s="32">
        <v>350</v>
      </c>
      <c r="H17" s="23">
        <f>G17*C17</f>
        <v>350</v>
      </c>
      <c r="I17" s="55" t="s">
        <v>46</v>
      </c>
    </row>
    <row r="18" spans="1:9" ht="14.25">
      <c r="A18" s="49">
        <v>11</v>
      </c>
      <c r="B18" s="26" t="s">
        <v>44</v>
      </c>
      <c r="C18" s="27">
        <v>1</v>
      </c>
      <c r="D18" s="22" t="s">
        <v>45</v>
      </c>
      <c r="E18" s="50">
        <v>1200</v>
      </c>
      <c r="F18" s="27">
        <f>C18*E18</f>
        <v>1200</v>
      </c>
      <c r="G18" s="32">
        <v>600</v>
      </c>
      <c r="H18" s="23">
        <f>G18*C18</f>
        <v>600</v>
      </c>
      <c r="I18" s="55" t="s">
        <v>46</v>
      </c>
    </row>
    <row r="19" spans="1:9" ht="14.25">
      <c r="A19" s="117" t="s">
        <v>85</v>
      </c>
      <c r="B19" s="118"/>
      <c r="C19" s="18"/>
      <c r="D19" s="18"/>
      <c r="E19" s="16"/>
      <c r="F19" s="16"/>
      <c r="G19" s="18"/>
      <c r="H19" s="16"/>
      <c r="I19" s="19"/>
    </row>
    <row r="20" spans="1:9" s="8" customFormat="1" ht="14.25">
      <c r="A20" s="49">
        <v>1</v>
      </c>
      <c r="B20" s="67" t="s">
        <v>89</v>
      </c>
      <c r="C20" s="54">
        <v>63</v>
      </c>
      <c r="D20" s="54" t="s">
        <v>26</v>
      </c>
      <c r="E20" s="54">
        <v>0</v>
      </c>
      <c r="F20" s="23">
        <f>E20*C20</f>
        <v>0</v>
      </c>
      <c r="G20" s="54">
        <v>3</v>
      </c>
      <c r="H20" s="23">
        <f>G20*C20</f>
        <v>189</v>
      </c>
      <c r="I20" s="48" t="s">
        <v>90</v>
      </c>
    </row>
    <row r="21" spans="1:9" s="9" customFormat="1" ht="24">
      <c r="A21" s="49">
        <v>2</v>
      </c>
      <c r="B21" s="21" t="s">
        <v>8</v>
      </c>
      <c r="C21" s="22">
        <v>19.2</v>
      </c>
      <c r="D21" s="22" t="s">
        <v>26</v>
      </c>
      <c r="E21" s="22">
        <v>9</v>
      </c>
      <c r="F21" s="23">
        <f>E21*C21</f>
        <v>172.79999999999998</v>
      </c>
      <c r="G21" s="22">
        <v>12</v>
      </c>
      <c r="H21" s="23">
        <f>G21*C21</f>
        <v>230.39999999999998</v>
      </c>
      <c r="I21" s="48" t="s">
        <v>112</v>
      </c>
    </row>
    <row r="22" spans="1:9" s="9" customFormat="1" ht="14.25">
      <c r="A22" s="49">
        <v>3</v>
      </c>
      <c r="B22" s="21" t="s">
        <v>180</v>
      </c>
      <c r="C22" s="22">
        <v>1</v>
      </c>
      <c r="D22" s="22" t="s">
        <v>69</v>
      </c>
      <c r="E22" s="22">
        <v>500</v>
      </c>
      <c r="F22" s="23">
        <f>E22*C22</f>
        <v>500</v>
      </c>
      <c r="G22" s="22">
        <v>300</v>
      </c>
      <c r="H22" s="23">
        <f>G22*C22</f>
        <v>300</v>
      </c>
      <c r="I22" s="48" t="s">
        <v>46</v>
      </c>
    </row>
    <row r="23" spans="1:9" s="8" customFormat="1" ht="14.25">
      <c r="A23" s="49">
        <v>4</v>
      </c>
      <c r="B23" s="21" t="s">
        <v>151</v>
      </c>
      <c r="C23" s="22">
        <f>16.9*2.6</f>
        <v>43.94</v>
      </c>
      <c r="D23" s="22" t="s">
        <v>26</v>
      </c>
      <c r="E23" s="22">
        <v>9</v>
      </c>
      <c r="F23" s="23">
        <f>E23*C23</f>
        <v>395.46</v>
      </c>
      <c r="G23" s="22">
        <v>12</v>
      </c>
      <c r="H23" s="23">
        <f>G23*C23</f>
        <v>527.28</v>
      </c>
      <c r="I23" s="48" t="s">
        <v>152</v>
      </c>
    </row>
    <row r="24" spans="1:9" ht="36">
      <c r="A24" s="49">
        <v>5</v>
      </c>
      <c r="B24" s="26" t="s">
        <v>127</v>
      </c>
      <c r="C24" s="27">
        <v>29</v>
      </c>
      <c r="D24" s="22" t="s">
        <v>26</v>
      </c>
      <c r="E24" s="50">
        <v>95</v>
      </c>
      <c r="F24" s="27">
        <f>C24*E24</f>
        <v>2755</v>
      </c>
      <c r="G24" s="32">
        <v>93</v>
      </c>
      <c r="H24" s="27">
        <f>C24*G24</f>
        <v>2697</v>
      </c>
      <c r="I24" s="55" t="s">
        <v>145</v>
      </c>
    </row>
    <row r="25" spans="1:9" ht="14.25">
      <c r="A25" s="117" t="s">
        <v>153</v>
      </c>
      <c r="B25" s="118"/>
      <c r="C25" s="18"/>
      <c r="D25" s="18"/>
      <c r="E25" s="16"/>
      <c r="F25" s="16"/>
      <c r="G25" s="18"/>
      <c r="H25" s="16"/>
      <c r="I25" s="19"/>
    </row>
    <row r="26" spans="1:9" s="8" customFormat="1" ht="14.25">
      <c r="A26" s="49">
        <v>1</v>
      </c>
      <c r="B26" s="67" t="s">
        <v>89</v>
      </c>
      <c r="C26" s="54">
        <v>45</v>
      </c>
      <c r="D26" s="54" t="s">
        <v>26</v>
      </c>
      <c r="E26" s="54">
        <v>0</v>
      </c>
      <c r="F26" s="54">
        <f>C26*E26</f>
        <v>0</v>
      </c>
      <c r="G26" s="54">
        <v>3</v>
      </c>
      <c r="H26" s="54">
        <f>C26*G26</f>
        <v>135</v>
      </c>
      <c r="I26" s="48" t="s">
        <v>90</v>
      </c>
    </row>
    <row r="27" spans="1:9" s="9" customFormat="1" ht="24">
      <c r="A27" s="20">
        <v>2</v>
      </c>
      <c r="B27" s="21" t="s">
        <v>8</v>
      </c>
      <c r="C27" s="22">
        <v>10.8</v>
      </c>
      <c r="D27" s="22" t="s">
        <v>26</v>
      </c>
      <c r="E27" s="22">
        <v>9</v>
      </c>
      <c r="F27" s="23">
        <f>E27*C27</f>
        <v>97.2</v>
      </c>
      <c r="G27" s="22">
        <v>12</v>
      </c>
      <c r="H27" s="23">
        <f>G27*C27</f>
        <v>129.60000000000002</v>
      </c>
      <c r="I27" s="48" t="s">
        <v>112</v>
      </c>
    </row>
    <row r="28" spans="1:9" s="8" customFormat="1" ht="24">
      <c r="A28" s="49">
        <v>3</v>
      </c>
      <c r="B28" s="21" t="s">
        <v>10</v>
      </c>
      <c r="C28" s="22">
        <f>13.3*2.6</f>
        <v>34.580000000000005</v>
      </c>
      <c r="D28" s="22" t="s">
        <v>26</v>
      </c>
      <c r="E28" s="22">
        <v>9</v>
      </c>
      <c r="F28" s="23">
        <f>E28*C28</f>
        <v>311.22</v>
      </c>
      <c r="G28" s="22">
        <v>12</v>
      </c>
      <c r="H28" s="23">
        <f>G28*C28</f>
        <v>414.96000000000004</v>
      </c>
      <c r="I28" s="48" t="s">
        <v>112</v>
      </c>
    </row>
    <row r="29" spans="1:9" ht="36">
      <c r="A29" s="20">
        <v>4</v>
      </c>
      <c r="B29" s="26" t="s">
        <v>102</v>
      </c>
      <c r="C29" s="27">
        <f>1.8*2.6*3</f>
        <v>14.040000000000003</v>
      </c>
      <c r="D29" s="22" t="s">
        <v>26</v>
      </c>
      <c r="E29" s="50">
        <v>95</v>
      </c>
      <c r="F29" s="27">
        <f>C29*E29</f>
        <v>1333.8000000000002</v>
      </c>
      <c r="G29" s="32">
        <v>93</v>
      </c>
      <c r="H29" s="27">
        <f>C29*G29</f>
        <v>1305.7200000000003</v>
      </c>
      <c r="I29" s="55" t="s">
        <v>145</v>
      </c>
    </row>
    <row r="30" spans="1:9" ht="14.25">
      <c r="A30" s="117" t="s">
        <v>154</v>
      </c>
      <c r="B30" s="118"/>
      <c r="C30" s="18"/>
      <c r="D30" s="18"/>
      <c r="E30" s="16"/>
      <c r="F30" s="16"/>
      <c r="G30" s="18"/>
      <c r="H30" s="16"/>
      <c r="I30" s="19"/>
    </row>
    <row r="31" spans="1:9" s="8" customFormat="1" ht="14.25">
      <c r="A31" s="49">
        <v>1</v>
      </c>
      <c r="B31" s="67" t="s">
        <v>89</v>
      </c>
      <c r="C31" s="54">
        <v>46</v>
      </c>
      <c r="D31" s="54" t="s">
        <v>26</v>
      </c>
      <c r="E31" s="54">
        <v>0</v>
      </c>
      <c r="F31" s="54">
        <f>C31*E31</f>
        <v>0</v>
      </c>
      <c r="G31" s="54">
        <v>3</v>
      </c>
      <c r="H31" s="54">
        <f>C31*G31</f>
        <v>138</v>
      </c>
      <c r="I31" s="48" t="s">
        <v>90</v>
      </c>
    </row>
    <row r="32" spans="1:9" s="9" customFormat="1" ht="24">
      <c r="A32" s="20">
        <v>2</v>
      </c>
      <c r="B32" s="21" t="s">
        <v>8</v>
      </c>
      <c r="C32" s="22">
        <v>11.4</v>
      </c>
      <c r="D32" s="22" t="s">
        <v>26</v>
      </c>
      <c r="E32" s="22">
        <v>9</v>
      </c>
      <c r="F32" s="23">
        <f>E32*C32</f>
        <v>102.60000000000001</v>
      </c>
      <c r="G32" s="22">
        <v>12</v>
      </c>
      <c r="H32" s="23">
        <f>G32*C32</f>
        <v>136.8</v>
      </c>
      <c r="I32" s="48" t="s">
        <v>112</v>
      </c>
    </row>
    <row r="33" spans="1:9" s="8" customFormat="1" ht="24">
      <c r="A33" s="49">
        <v>3</v>
      </c>
      <c r="B33" s="21" t="s">
        <v>10</v>
      </c>
      <c r="C33" s="22">
        <f>13.6*2.6</f>
        <v>35.36</v>
      </c>
      <c r="D33" s="22" t="s">
        <v>26</v>
      </c>
      <c r="E33" s="22">
        <v>9</v>
      </c>
      <c r="F33" s="23">
        <f>E33*C33</f>
        <v>318.24</v>
      </c>
      <c r="G33" s="22">
        <v>12</v>
      </c>
      <c r="H33" s="23">
        <f>G33*C33</f>
        <v>424.32</v>
      </c>
      <c r="I33" s="48" t="s">
        <v>112</v>
      </c>
    </row>
    <row r="34" spans="1:9" ht="36">
      <c r="A34" s="20">
        <v>4</v>
      </c>
      <c r="B34" s="26" t="s">
        <v>102</v>
      </c>
      <c r="C34" s="27">
        <f>1.8*2.6*3</f>
        <v>14.040000000000003</v>
      </c>
      <c r="D34" s="22" t="s">
        <v>26</v>
      </c>
      <c r="E34" s="50">
        <v>95</v>
      </c>
      <c r="F34" s="27">
        <f>C34*E34</f>
        <v>1333.8000000000002</v>
      </c>
      <c r="G34" s="32">
        <v>93</v>
      </c>
      <c r="H34" s="27">
        <f>C34*G34</f>
        <v>1305.7200000000003</v>
      </c>
      <c r="I34" s="55" t="s">
        <v>145</v>
      </c>
    </row>
    <row r="35" spans="1:9" ht="14.25">
      <c r="A35" s="117" t="s">
        <v>94</v>
      </c>
      <c r="B35" s="118"/>
      <c r="C35" s="18"/>
      <c r="D35" s="18"/>
      <c r="E35" s="16"/>
      <c r="F35" s="16"/>
      <c r="G35" s="18"/>
      <c r="H35" s="16"/>
      <c r="I35" s="19"/>
    </row>
    <row r="36" spans="1:9" s="8" customFormat="1" ht="14.25">
      <c r="A36" s="49">
        <v>1</v>
      </c>
      <c r="B36" s="67" t="s">
        <v>89</v>
      </c>
      <c r="C36" s="54">
        <v>37</v>
      </c>
      <c r="D36" s="54" t="s">
        <v>26</v>
      </c>
      <c r="E36" s="54">
        <v>0</v>
      </c>
      <c r="F36" s="54">
        <f>C36*E36</f>
        <v>0</v>
      </c>
      <c r="G36" s="54">
        <v>3</v>
      </c>
      <c r="H36" s="54">
        <f>C36*G36</f>
        <v>111</v>
      </c>
      <c r="I36" s="48" t="s">
        <v>90</v>
      </c>
    </row>
    <row r="37" spans="1:9" s="9" customFormat="1" ht="24">
      <c r="A37" s="20">
        <v>2</v>
      </c>
      <c r="B37" s="21" t="s">
        <v>8</v>
      </c>
      <c r="C37" s="22">
        <v>8</v>
      </c>
      <c r="D37" s="22" t="s">
        <v>26</v>
      </c>
      <c r="E37" s="22">
        <v>9</v>
      </c>
      <c r="F37" s="23">
        <f>E37*C37</f>
        <v>72</v>
      </c>
      <c r="G37" s="22">
        <v>12</v>
      </c>
      <c r="H37" s="23">
        <f>G37*C37</f>
        <v>96</v>
      </c>
      <c r="I37" s="48" t="s">
        <v>112</v>
      </c>
    </row>
    <row r="38" spans="1:9" s="8" customFormat="1" ht="24">
      <c r="A38" s="49">
        <v>3</v>
      </c>
      <c r="B38" s="21" t="s">
        <v>10</v>
      </c>
      <c r="C38" s="22">
        <f>11.4*2.6</f>
        <v>29.64</v>
      </c>
      <c r="D38" s="22" t="s">
        <v>26</v>
      </c>
      <c r="E38" s="22">
        <v>9</v>
      </c>
      <c r="F38" s="23">
        <f>E38*C38</f>
        <v>266.76</v>
      </c>
      <c r="G38" s="22">
        <v>12</v>
      </c>
      <c r="H38" s="23">
        <f>G38*C38</f>
        <v>355.68</v>
      </c>
      <c r="I38" s="48" t="s">
        <v>112</v>
      </c>
    </row>
    <row r="39" spans="1:9" ht="36">
      <c r="A39" s="20">
        <v>4</v>
      </c>
      <c r="B39" s="26" t="s">
        <v>48</v>
      </c>
      <c r="C39" s="27">
        <f>3.1*2.4*3</f>
        <v>22.32</v>
      </c>
      <c r="D39" s="22" t="s">
        <v>26</v>
      </c>
      <c r="E39" s="50">
        <v>95</v>
      </c>
      <c r="F39" s="23">
        <f>E39*C39</f>
        <v>2120.4</v>
      </c>
      <c r="G39" s="32">
        <v>93</v>
      </c>
      <c r="H39" s="23">
        <f>G39*C39</f>
        <v>2075.76</v>
      </c>
      <c r="I39" s="55" t="s">
        <v>144</v>
      </c>
    </row>
    <row r="40" spans="1:9" ht="14.25">
      <c r="A40" s="117" t="s">
        <v>86</v>
      </c>
      <c r="B40" s="118"/>
      <c r="C40" s="28"/>
      <c r="D40" s="28"/>
      <c r="E40" s="29"/>
      <c r="F40" s="29"/>
      <c r="G40" s="30"/>
      <c r="H40" s="29"/>
      <c r="I40" s="31"/>
    </row>
    <row r="41" spans="1:9" s="9" customFormat="1" ht="14.25">
      <c r="A41" s="49">
        <v>1</v>
      </c>
      <c r="B41" s="21" t="s">
        <v>12</v>
      </c>
      <c r="C41" s="20">
        <v>2</v>
      </c>
      <c r="D41" s="22" t="s">
        <v>13</v>
      </c>
      <c r="E41" s="22">
        <v>35</v>
      </c>
      <c r="F41" s="23">
        <f>E41*C41</f>
        <v>70</v>
      </c>
      <c r="G41" s="22">
        <v>15</v>
      </c>
      <c r="H41" s="23">
        <f>G41*C41</f>
        <v>30</v>
      </c>
      <c r="I41" s="24" t="s">
        <v>36</v>
      </c>
    </row>
    <row r="42" spans="1:9" s="9" customFormat="1" ht="14.25">
      <c r="A42" s="49">
        <v>2</v>
      </c>
      <c r="B42" s="21" t="s">
        <v>33</v>
      </c>
      <c r="C42" s="20">
        <v>1</v>
      </c>
      <c r="D42" s="22" t="s">
        <v>34</v>
      </c>
      <c r="E42" s="22">
        <v>65</v>
      </c>
      <c r="F42" s="23">
        <f>E42*C42</f>
        <v>65</v>
      </c>
      <c r="G42" s="22">
        <v>50</v>
      </c>
      <c r="H42" s="23">
        <f>G42*C42</f>
        <v>50</v>
      </c>
      <c r="I42" s="21" t="s">
        <v>135</v>
      </c>
    </row>
    <row r="43" spans="1:9" ht="36">
      <c r="A43" s="49">
        <v>3</v>
      </c>
      <c r="B43" s="21" t="s">
        <v>95</v>
      </c>
      <c r="C43" s="20">
        <v>7.7</v>
      </c>
      <c r="D43" s="22" t="s">
        <v>9</v>
      </c>
      <c r="E43" s="22">
        <v>10</v>
      </c>
      <c r="F43" s="23">
        <f>E43*C43</f>
        <v>77</v>
      </c>
      <c r="G43" s="22">
        <v>26</v>
      </c>
      <c r="H43" s="23">
        <f>G43*C43</f>
        <v>200.20000000000002</v>
      </c>
      <c r="I43" s="48" t="s">
        <v>134</v>
      </c>
    </row>
    <row r="44" spans="1:9" ht="36">
      <c r="A44" s="49">
        <v>4</v>
      </c>
      <c r="B44" s="21" t="s">
        <v>96</v>
      </c>
      <c r="C44" s="20">
        <f>12.3*2.4</f>
        <v>29.52</v>
      </c>
      <c r="D44" s="22" t="s">
        <v>9</v>
      </c>
      <c r="E44" s="22">
        <v>10</v>
      </c>
      <c r="F44" s="23">
        <f>E44*C44</f>
        <v>295.2</v>
      </c>
      <c r="G44" s="22">
        <v>26</v>
      </c>
      <c r="H44" s="23">
        <f>G44*C44</f>
        <v>767.52</v>
      </c>
      <c r="I44" s="48" t="s">
        <v>134</v>
      </c>
    </row>
    <row r="45" spans="1:30" ht="14.25">
      <c r="A45" s="49">
        <v>5</v>
      </c>
      <c r="B45" s="33" t="s">
        <v>106</v>
      </c>
      <c r="C45" s="22">
        <f>7.7*1.3</f>
        <v>10.01</v>
      </c>
      <c r="D45" s="22" t="s">
        <v>9</v>
      </c>
      <c r="E45" s="20">
        <v>35</v>
      </c>
      <c r="F45" s="23">
        <f>E45*C45</f>
        <v>350.34999999999997</v>
      </c>
      <c r="G45" s="20">
        <v>30</v>
      </c>
      <c r="H45" s="23">
        <f>G45*C45</f>
        <v>300.3</v>
      </c>
      <c r="I45" s="21" t="s">
        <v>31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14" customFormat="1" ht="14.25">
      <c r="A46" s="117" t="s">
        <v>87</v>
      </c>
      <c r="B46" s="118"/>
      <c r="C46" s="16"/>
      <c r="D46" s="16"/>
      <c r="E46" s="18"/>
      <c r="F46" s="16"/>
      <c r="G46" s="18"/>
      <c r="H46" s="16"/>
      <c r="I46" s="19"/>
      <c r="J46" s="8"/>
      <c r="K46" s="8"/>
      <c r="L46" s="8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9" s="8" customFormat="1" ht="15.75">
      <c r="A47" s="49">
        <v>1</v>
      </c>
      <c r="B47" s="103" t="s">
        <v>82</v>
      </c>
      <c r="C47" s="49">
        <v>7.5</v>
      </c>
      <c r="D47" s="49" t="s">
        <v>83</v>
      </c>
      <c r="E47" s="49">
        <v>0</v>
      </c>
      <c r="F47" s="49">
        <f>C47*E47</f>
        <v>0</v>
      </c>
      <c r="G47" s="49">
        <v>40</v>
      </c>
      <c r="H47" s="49">
        <f>C47*G47</f>
        <v>300</v>
      </c>
      <c r="I47" s="103" t="s">
        <v>103</v>
      </c>
    </row>
    <row r="48" spans="1:23" ht="14.25">
      <c r="A48" s="49">
        <v>2</v>
      </c>
      <c r="B48" s="67" t="s">
        <v>49</v>
      </c>
      <c r="C48" s="54">
        <v>7.5</v>
      </c>
      <c r="D48" s="54" t="s">
        <v>26</v>
      </c>
      <c r="E48" s="83">
        <v>55</v>
      </c>
      <c r="F48" s="23">
        <f aca="true" t="shared" si="2" ref="F48:F55">E48*C48</f>
        <v>412.5</v>
      </c>
      <c r="G48" s="83">
        <v>40</v>
      </c>
      <c r="H48" s="23">
        <f aca="true" t="shared" si="3" ref="H48:H55">G48*C48</f>
        <v>300</v>
      </c>
      <c r="I48" s="48" t="s">
        <v>117</v>
      </c>
      <c r="J48" s="13"/>
      <c r="K48" s="13"/>
      <c r="L48" s="1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9" ht="48">
      <c r="A49" s="49">
        <v>3</v>
      </c>
      <c r="B49" s="21" t="s">
        <v>95</v>
      </c>
      <c r="C49" s="20">
        <v>4.1</v>
      </c>
      <c r="D49" s="22" t="s">
        <v>9</v>
      </c>
      <c r="E49" s="22">
        <v>10</v>
      </c>
      <c r="F49" s="23">
        <f t="shared" si="2"/>
        <v>41</v>
      </c>
      <c r="G49" s="22">
        <v>26</v>
      </c>
      <c r="H49" s="23">
        <f t="shared" si="3"/>
        <v>106.6</v>
      </c>
      <c r="I49" s="48" t="s">
        <v>93</v>
      </c>
    </row>
    <row r="50" spans="1:9" ht="48">
      <c r="A50" s="49">
        <v>4</v>
      </c>
      <c r="B50" s="21" t="s">
        <v>96</v>
      </c>
      <c r="C50" s="20">
        <f>10.4*2.5</f>
        <v>26</v>
      </c>
      <c r="D50" s="22" t="s">
        <v>9</v>
      </c>
      <c r="E50" s="22">
        <v>10</v>
      </c>
      <c r="F50" s="23">
        <f t="shared" si="2"/>
        <v>260</v>
      </c>
      <c r="G50" s="22">
        <v>26</v>
      </c>
      <c r="H50" s="23">
        <f t="shared" si="3"/>
        <v>676</v>
      </c>
      <c r="I50" s="48" t="s">
        <v>93</v>
      </c>
    </row>
    <row r="51" spans="1:9" ht="14.25">
      <c r="A51" s="49">
        <v>5</v>
      </c>
      <c r="B51" s="21" t="s">
        <v>175</v>
      </c>
      <c r="C51" s="20">
        <v>1</v>
      </c>
      <c r="D51" s="22" t="s">
        <v>69</v>
      </c>
      <c r="E51" s="22">
        <v>300</v>
      </c>
      <c r="F51" s="23">
        <f t="shared" si="2"/>
        <v>300</v>
      </c>
      <c r="G51" s="22">
        <v>500</v>
      </c>
      <c r="H51" s="23">
        <f t="shared" si="3"/>
        <v>500</v>
      </c>
      <c r="I51" s="48" t="s">
        <v>176</v>
      </c>
    </row>
    <row r="52" spans="1:30" ht="14.25">
      <c r="A52" s="49">
        <v>6</v>
      </c>
      <c r="B52" s="33" t="s">
        <v>107</v>
      </c>
      <c r="C52" s="22">
        <f>4.1*1.4</f>
        <v>5.739999999999999</v>
      </c>
      <c r="D52" s="22" t="s">
        <v>9</v>
      </c>
      <c r="E52" s="20">
        <v>35</v>
      </c>
      <c r="F52" s="23">
        <f t="shared" si="2"/>
        <v>200.89999999999998</v>
      </c>
      <c r="G52" s="20">
        <v>30</v>
      </c>
      <c r="H52" s="23">
        <f t="shared" si="3"/>
        <v>172.2</v>
      </c>
      <c r="I52" s="21" t="s">
        <v>158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9" customFormat="1" ht="14.25">
      <c r="A53" s="49">
        <v>7</v>
      </c>
      <c r="B53" s="21" t="s">
        <v>12</v>
      </c>
      <c r="C53" s="20">
        <v>1</v>
      </c>
      <c r="D53" s="22" t="s">
        <v>13</v>
      </c>
      <c r="E53" s="22">
        <v>35</v>
      </c>
      <c r="F53" s="23">
        <f t="shared" si="2"/>
        <v>35</v>
      </c>
      <c r="G53" s="22">
        <v>15</v>
      </c>
      <c r="H53" s="23">
        <f t="shared" si="3"/>
        <v>15</v>
      </c>
      <c r="I53" s="24" t="s">
        <v>36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9" s="9" customFormat="1" ht="14.25">
      <c r="A54" s="49">
        <v>8</v>
      </c>
      <c r="B54" s="21" t="s">
        <v>33</v>
      </c>
      <c r="C54" s="20">
        <v>2</v>
      </c>
      <c r="D54" s="22" t="s">
        <v>34</v>
      </c>
      <c r="E54" s="22">
        <v>65</v>
      </c>
      <c r="F54" s="23">
        <f t="shared" si="2"/>
        <v>130</v>
      </c>
      <c r="G54" s="22">
        <v>50</v>
      </c>
      <c r="H54" s="23">
        <f t="shared" si="3"/>
        <v>100</v>
      </c>
      <c r="I54" s="21" t="s">
        <v>135</v>
      </c>
    </row>
    <row r="55" spans="1:9" s="9" customFormat="1" ht="14.25">
      <c r="A55" s="49">
        <v>9</v>
      </c>
      <c r="B55" s="21" t="s">
        <v>156</v>
      </c>
      <c r="C55" s="20">
        <v>2.4</v>
      </c>
      <c r="D55" s="27" t="s">
        <v>9</v>
      </c>
      <c r="E55" s="22">
        <v>40</v>
      </c>
      <c r="F55" s="23">
        <f t="shared" si="2"/>
        <v>96</v>
      </c>
      <c r="G55" s="22">
        <v>40</v>
      </c>
      <c r="H55" s="23">
        <f t="shared" si="3"/>
        <v>96</v>
      </c>
      <c r="I55" s="48" t="s">
        <v>157</v>
      </c>
    </row>
    <row r="56" spans="1:30" s="14" customFormat="1" ht="14.25">
      <c r="A56" s="117" t="s">
        <v>109</v>
      </c>
      <c r="B56" s="118"/>
      <c r="C56" s="16"/>
      <c r="D56" s="16"/>
      <c r="E56" s="18"/>
      <c r="F56" s="16"/>
      <c r="G56" s="18"/>
      <c r="H56" s="16"/>
      <c r="I56" s="19"/>
      <c r="J56" s="8"/>
      <c r="K56" s="8"/>
      <c r="L56" s="8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9" ht="36">
      <c r="A57" s="49">
        <v>1</v>
      </c>
      <c r="B57" s="21" t="s">
        <v>95</v>
      </c>
      <c r="C57" s="20">
        <v>5.3</v>
      </c>
      <c r="D57" s="22" t="s">
        <v>9</v>
      </c>
      <c r="E57" s="22">
        <v>10</v>
      </c>
      <c r="F57" s="23">
        <f>E57*C57</f>
        <v>53</v>
      </c>
      <c r="G57" s="22">
        <v>26</v>
      </c>
      <c r="H57" s="23">
        <f>G57*C57</f>
        <v>137.79999999999998</v>
      </c>
      <c r="I57" s="48" t="s">
        <v>128</v>
      </c>
    </row>
    <row r="58" spans="1:9" ht="36">
      <c r="A58" s="20">
        <v>2</v>
      </c>
      <c r="B58" s="21" t="s">
        <v>96</v>
      </c>
      <c r="C58" s="20">
        <f>9.3*2.5</f>
        <v>23.25</v>
      </c>
      <c r="D58" s="22" t="s">
        <v>9</v>
      </c>
      <c r="E58" s="22">
        <v>10</v>
      </c>
      <c r="F58" s="23">
        <f>E58*C58</f>
        <v>232.5</v>
      </c>
      <c r="G58" s="22">
        <v>26</v>
      </c>
      <c r="H58" s="23">
        <f>G58*C58</f>
        <v>604.5</v>
      </c>
      <c r="I58" s="48" t="s">
        <v>128</v>
      </c>
    </row>
    <row r="59" spans="1:30" ht="14.25">
      <c r="A59" s="49">
        <v>3</v>
      </c>
      <c r="B59" s="33" t="s">
        <v>107</v>
      </c>
      <c r="C59" s="22">
        <f>5.3*1.3</f>
        <v>6.89</v>
      </c>
      <c r="D59" s="22" t="s">
        <v>9</v>
      </c>
      <c r="E59" s="20">
        <v>35</v>
      </c>
      <c r="F59" s="23">
        <f>E59*C59</f>
        <v>241.14999999999998</v>
      </c>
      <c r="G59" s="20">
        <v>30</v>
      </c>
      <c r="H59" s="23">
        <f>G59*C59</f>
        <v>206.7</v>
      </c>
      <c r="I59" s="21" t="s">
        <v>158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9" customFormat="1" ht="14.25">
      <c r="A60" s="20">
        <v>4</v>
      </c>
      <c r="B60" s="21" t="s">
        <v>12</v>
      </c>
      <c r="C60" s="20">
        <v>1</v>
      </c>
      <c r="D60" s="22" t="s">
        <v>13</v>
      </c>
      <c r="E60" s="22">
        <v>35</v>
      </c>
      <c r="F60" s="23">
        <f>E60*C60</f>
        <v>35</v>
      </c>
      <c r="G60" s="22">
        <v>15</v>
      </c>
      <c r="H60" s="23">
        <f>G60*C60</f>
        <v>15</v>
      </c>
      <c r="I60" s="24" t="s">
        <v>36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9" s="9" customFormat="1" ht="14.25">
      <c r="A61" s="49">
        <v>5</v>
      </c>
      <c r="B61" s="21" t="s">
        <v>33</v>
      </c>
      <c r="C61" s="20">
        <v>2</v>
      </c>
      <c r="D61" s="22" t="s">
        <v>34</v>
      </c>
      <c r="E61" s="22">
        <v>65</v>
      </c>
      <c r="F61" s="23">
        <f>E61*C61</f>
        <v>130</v>
      </c>
      <c r="G61" s="22">
        <v>50</v>
      </c>
      <c r="H61" s="23">
        <f>G61*C61</f>
        <v>100</v>
      </c>
      <c r="I61" s="21" t="s">
        <v>135</v>
      </c>
    </row>
    <row r="62" spans="1:30" ht="14.25">
      <c r="A62" s="117" t="s">
        <v>88</v>
      </c>
      <c r="B62" s="118"/>
      <c r="C62" s="18"/>
      <c r="D62" s="18"/>
      <c r="E62" s="16"/>
      <c r="F62" s="16"/>
      <c r="G62" s="18"/>
      <c r="H62" s="16"/>
      <c r="I62" s="19"/>
      <c r="J62" s="13"/>
      <c r="K62" s="13"/>
      <c r="L62" s="1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9" s="9" customFormat="1" ht="14.25">
      <c r="A63" s="49">
        <v>1</v>
      </c>
      <c r="B63" s="21" t="s">
        <v>177</v>
      </c>
      <c r="C63" s="20">
        <v>11.4</v>
      </c>
      <c r="D63" s="22" t="s">
        <v>9</v>
      </c>
      <c r="E63" s="22">
        <v>120</v>
      </c>
      <c r="F63" s="23">
        <f>E63*C63</f>
        <v>1368</v>
      </c>
      <c r="G63" s="22">
        <v>60</v>
      </c>
      <c r="H63" s="23">
        <f>G63*C63</f>
        <v>684</v>
      </c>
      <c r="I63" s="21" t="s">
        <v>178</v>
      </c>
    </row>
    <row r="64" spans="1:30" ht="14.25">
      <c r="A64" s="49">
        <v>2</v>
      </c>
      <c r="B64" s="33" t="s">
        <v>107</v>
      </c>
      <c r="C64" s="22">
        <v>11.4</v>
      </c>
      <c r="D64" s="22" t="s">
        <v>9</v>
      </c>
      <c r="E64" s="20">
        <v>35</v>
      </c>
      <c r="F64" s="23">
        <f>E64*C64</f>
        <v>399</v>
      </c>
      <c r="G64" s="20">
        <v>30</v>
      </c>
      <c r="H64" s="23">
        <f>G64*C64</f>
        <v>342</v>
      </c>
      <c r="I64" s="21" t="s">
        <v>108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9" s="8" customFormat="1" ht="24">
      <c r="A65" s="49">
        <v>3</v>
      </c>
      <c r="B65" s="21" t="s">
        <v>97</v>
      </c>
      <c r="C65" s="22">
        <v>11.4</v>
      </c>
      <c r="D65" s="22" t="s">
        <v>26</v>
      </c>
      <c r="E65" s="22">
        <v>9</v>
      </c>
      <c r="F65" s="23">
        <f>E65*C65</f>
        <v>102.60000000000001</v>
      </c>
      <c r="G65" s="22">
        <v>12</v>
      </c>
      <c r="H65" s="23">
        <f>G65*C65</f>
        <v>136.8</v>
      </c>
      <c r="I65" s="48" t="s">
        <v>112</v>
      </c>
    </row>
    <row r="66" spans="1:9" ht="36">
      <c r="A66" s="49">
        <v>4</v>
      </c>
      <c r="B66" s="26" t="s">
        <v>50</v>
      </c>
      <c r="C66" s="27">
        <f>2.8*2.2*3</f>
        <v>18.48</v>
      </c>
      <c r="D66" s="22" t="s">
        <v>26</v>
      </c>
      <c r="E66" s="50">
        <v>95</v>
      </c>
      <c r="F66" s="23">
        <f>E66*C66</f>
        <v>1755.6000000000001</v>
      </c>
      <c r="G66" s="32">
        <v>93</v>
      </c>
      <c r="H66" s="23">
        <f>G66*C66</f>
        <v>1718.64</v>
      </c>
      <c r="I66" s="55" t="s">
        <v>146</v>
      </c>
    </row>
    <row r="67" spans="1:30" ht="14.25">
      <c r="A67" s="117" t="s">
        <v>155</v>
      </c>
      <c r="B67" s="118"/>
      <c r="C67" s="18"/>
      <c r="D67" s="18"/>
      <c r="E67" s="16"/>
      <c r="F67" s="16"/>
      <c r="G67" s="18"/>
      <c r="H67" s="16"/>
      <c r="I67" s="19"/>
      <c r="J67" s="13"/>
      <c r="K67" s="13"/>
      <c r="L67" s="1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9" ht="36">
      <c r="A68" s="49">
        <v>1</v>
      </c>
      <c r="B68" s="21" t="s">
        <v>95</v>
      </c>
      <c r="C68" s="20">
        <v>4.4</v>
      </c>
      <c r="D68" s="22" t="s">
        <v>9</v>
      </c>
      <c r="E68" s="22">
        <v>10</v>
      </c>
      <c r="F68" s="23">
        <f>E68*C68</f>
        <v>44</v>
      </c>
      <c r="G68" s="22">
        <v>26</v>
      </c>
      <c r="H68" s="23">
        <f>G68*C68</f>
        <v>114.4</v>
      </c>
      <c r="I68" s="48" t="s">
        <v>129</v>
      </c>
    </row>
    <row r="69" spans="1:30" ht="14.25">
      <c r="A69" s="49">
        <v>2</v>
      </c>
      <c r="B69" s="33" t="s">
        <v>107</v>
      </c>
      <c r="C69" s="22">
        <v>4.4</v>
      </c>
      <c r="D69" s="22" t="s">
        <v>9</v>
      </c>
      <c r="E69" s="20">
        <v>35</v>
      </c>
      <c r="F69" s="23">
        <f>E69*C69</f>
        <v>154</v>
      </c>
      <c r="G69" s="20">
        <v>30</v>
      </c>
      <c r="H69" s="23">
        <f>G69*C69</f>
        <v>132</v>
      </c>
      <c r="I69" s="21" t="s">
        <v>108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9" s="8" customFormat="1" ht="24">
      <c r="A70" s="49">
        <v>3</v>
      </c>
      <c r="B70" s="21" t="s">
        <v>97</v>
      </c>
      <c r="C70" s="22">
        <v>4.4</v>
      </c>
      <c r="D70" s="22" t="s">
        <v>26</v>
      </c>
      <c r="E70" s="22">
        <v>9</v>
      </c>
      <c r="F70" s="23">
        <f>E70*C70</f>
        <v>39.6</v>
      </c>
      <c r="G70" s="22">
        <v>12</v>
      </c>
      <c r="H70" s="23">
        <f>G70*C70</f>
        <v>52.800000000000004</v>
      </c>
      <c r="I70" s="48" t="s">
        <v>112</v>
      </c>
    </row>
    <row r="71" spans="1:30" ht="14.25">
      <c r="A71" s="117" t="s">
        <v>114</v>
      </c>
      <c r="B71" s="118"/>
      <c r="C71" s="18"/>
      <c r="D71" s="18"/>
      <c r="E71" s="16"/>
      <c r="F71" s="16"/>
      <c r="G71" s="18"/>
      <c r="H71" s="16"/>
      <c r="I71" s="19"/>
      <c r="J71" s="13"/>
      <c r="K71" s="13"/>
      <c r="L71" s="13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9" ht="36">
      <c r="A72" s="49">
        <v>1</v>
      </c>
      <c r="B72" s="24" t="s">
        <v>115</v>
      </c>
      <c r="C72" s="20">
        <v>1</v>
      </c>
      <c r="D72" s="22" t="s">
        <v>69</v>
      </c>
      <c r="E72" s="22">
        <v>0</v>
      </c>
      <c r="F72" s="23">
        <f>E72*C72</f>
        <v>0</v>
      </c>
      <c r="G72" s="22">
        <v>480</v>
      </c>
      <c r="H72" s="23">
        <f>G72*C72</f>
        <v>480</v>
      </c>
      <c r="I72" s="48" t="s">
        <v>47</v>
      </c>
    </row>
    <row r="73" spans="1:17" ht="14.25">
      <c r="A73" s="74"/>
      <c r="B73" s="75" t="s">
        <v>77</v>
      </c>
      <c r="C73" s="76"/>
      <c r="D73" s="76"/>
      <c r="E73" s="76"/>
      <c r="F73" s="77"/>
      <c r="G73" s="77"/>
      <c r="H73" s="77"/>
      <c r="I73" s="78"/>
      <c r="J73" s="11"/>
      <c r="K73" s="60"/>
      <c r="L73" s="60"/>
      <c r="M73" s="60"/>
      <c r="N73" s="60"/>
      <c r="O73" s="60"/>
      <c r="P73" s="60"/>
      <c r="Q73" s="60"/>
    </row>
    <row r="74" spans="1:30" s="10" customFormat="1" ht="36">
      <c r="A74" s="27">
        <v>1</v>
      </c>
      <c r="B74" s="99" t="s">
        <v>79</v>
      </c>
      <c r="C74" s="27">
        <v>1</v>
      </c>
      <c r="D74" s="100" t="s">
        <v>78</v>
      </c>
      <c r="E74" s="27">
        <v>800</v>
      </c>
      <c r="F74" s="22">
        <f>C74*E74</f>
        <v>800</v>
      </c>
      <c r="G74" s="27">
        <v>500</v>
      </c>
      <c r="H74" s="22">
        <f>C74*G74</f>
        <v>500</v>
      </c>
      <c r="I74" s="99" t="s">
        <v>81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0" customFormat="1" ht="24">
      <c r="A75" s="27">
        <v>2</v>
      </c>
      <c r="B75" s="99" t="s">
        <v>80</v>
      </c>
      <c r="C75" s="27">
        <v>1</v>
      </c>
      <c r="D75" s="100" t="s">
        <v>78</v>
      </c>
      <c r="E75" s="27">
        <v>300</v>
      </c>
      <c r="F75" s="22">
        <f>C75*E75</f>
        <v>300</v>
      </c>
      <c r="G75" s="27">
        <v>400</v>
      </c>
      <c r="H75" s="22">
        <f>C75*G75</f>
        <v>400</v>
      </c>
      <c r="I75" s="99" t="s">
        <v>147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10" customFormat="1" ht="52.5">
      <c r="A76" s="27">
        <v>3</v>
      </c>
      <c r="B76" s="87" t="s">
        <v>116</v>
      </c>
      <c r="C76" s="27">
        <v>150</v>
      </c>
      <c r="D76" s="54" t="s">
        <v>9</v>
      </c>
      <c r="E76" s="27">
        <v>36</v>
      </c>
      <c r="F76" s="22">
        <f>C76*E76</f>
        <v>5400</v>
      </c>
      <c r="G76" s="27">
        <v>26</v>
      </c>
      <c r="H76" s="22">
        <f>C76*G76</f>
        <v>3900</v>
      </c>
      <c r="I76" s="53" t="s">
        <v>110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12" s="66" customFormat="1" ht="14.25">
      <c r="A77" s="62"/>
      <c r="B77" s="68" t="s">
        <v>40</v>
      </c>
      <c r="C77" s="144" t="s">
        <v>39</v>
      </c>
      <c r="D77" s="145"/>
      <c r="E77" s="146"/>
      <c r="F77" s="64">
        <f>SUM(F7:F76)</f>
        <v>30411.899999999998</v>
      </c>
      <c r="G77" s="62" t="s">
        <v>38</v>
      </c>
      <c r="H77" s="64">
        <f>SUM(H7:H76)</f>
        <v>32210.28</v>
      </c>
      <c r="I77" s="63" t="s">
        <v>104</v>
      </c>
      <c r="J77" s="65"/>
      <c r="K77" s="65"/>
      <c r="L77" s="65"/>
    </row>
    <row r="78" spans="1:256" s="60" customFormat="1" ht="14.25">
      <c r="A78" s="51"/>
      <c r="B78" s="58" t="s">
        <v>125</v>
      </c>
      <c r="C78" s="150" t="s">
        <v>182</v>
      </c>
      <c r="D78" s="151"/>
      <c r="E78" s="152"/>
      <c r="F78" s="147">
        <f>(F77+H77)*0.15</f>
        <v>9393.327</v>
      </c>
      <c r="G78" s="148"/>
      <c r="H78" s="149"/>
      <c r="I78" s="61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</row>
    <row r="79" spans="1:30" s="10" customFormat="1" ht="14.25">
      <c r="A79" s="35"/>
      <c r="B79" s="107" t="s">
        <v>98</v>
      </c>
      <c r="C79" s="36"/>
      <c r="D79" s="36"/>
      <c r="E79" s="36"/>
      <c r="F79" s="36"/>
      <c r="G79" s="36"/>
      <c r="H79" s="36"/>
      <c r="I79" s="37" t="s">
        <v>98</v>
      </c>
      <c r="J79" s="11"/>
      <c r="K79" s="11"/>
      <c r="L79" s="1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s="10" customFormat="1" ht="24">
      <c r="A80" s="27">
        <v>1</v>
      </c>
      <c r="B80" s="26" t="s">
        <v>14</v>
      </c>
      <c r="C80" s="27">
        <v>1</v>
      </c>
      <c r="D80" s="27" t="s">
        <v>11</v>
      </c>
      <c r="E80" s="27">
        <v>0</v>
      </c>
      <c r="F80" s="22">
        <f>E80*C80</f>
        <v>0</v>
      </c>
      <c r="G80" s="27">
        <v>350</v>
      </c>
      <c r="H80" s="22">
        <f>G80</f>
        <v>350</v>
      </c>
      <c r="I80" s="56" t="s">
        <v>37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s="10" customFormat="1" ht="14.25">
      <c r="A81" s="27">
        <v>2</v>
      </c>
      <c r="B81" s="26" t="s">
        <v>15</v>
      </c>
      <c r="C81" s="27">
        <v>1</v>
      </c>
      <c r="D81" s="27" t="s">
        <v>11</v>
      </c>
      <c r="E81" s="27">
        <v>0</v>
      </c>
      <c r="F81" s="22">
        <f>E81*C81</f>
        <v>0</v>
      </c>
      <c r="G81" s="27">
        <v>280</v>
      </c>
      <c r="H81" s="22">
        <f>G81</f>
        <v>280</v>
      </c>
      <c r="I81" s="34" t="s">
        <v>27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s="10" customFormat="1" ht="14.25">
      <c r="A82" s="27">
        <v>3</v>
      </c>
      <c r="B82" s="26" t="s">
        <v>16</v>
      </c>
      <c r="C82" s="27">
        <v>1</v>
      </c>
      <c r="D82" s="27" t="s">
        <v>11</v>
      </c>
      <c r="E82" s="27">
        <v>0</v>
      </c>
      <c r="F82" s="22">
        <v>0</v>
      </c>
      <c r="G82" s="27">
        <v>100</v>
      </c>
      <c r="H82" s="22">
        <f>G82</f>
        <v>100</v>
      </c>
      <c r="I82" s="34" t="s">
        <v>17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256" ht="14.25">
      <c r="A83" s="79" t="s">
        <v>42</v>
      </c>
      <c r="B83" s="80" t="s">
        <v>43</v>
      </c>
      <c r="C83" s="138" t="s">
        <v>18</v>
      </c>
      <c r="D83" s="139"/>
      <c r="E83" s="140"/>
      <c r="F83" s="141">
        <f>SUM(F77,H77,F78,H80:H82)</f>
        <v>72745.507</v>
      </c>
      <c r="G83" s="142"/>
      <c r="H83" s="143"/>
      <c r="I83" s="81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11" customFormat="1" ht="14.25">
      <c r="A84" s="38" t="s">
        <v>19</v>
      </c>
      <c r="B84" s="39"/>
      <c r="C84" s="38">
        <v>6</v>
      </c>
      <c r="D84" s="38"/>
      <c r="E84" s="40"/>
      <c r="F84" s="40"/>
      <c r="G84" s="41"/>
      <c r="H84" s="40"/>
      <c r="I84" s="39" t="s">
        <v>35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12" customFormat="1" ht="14.25">
      <c r="A85" s="42" t="s">
        <v>20</v>
      </c>
      <c r="B85" s="119" t="s">
        <v>21</v>
      </c>
      <c r="C85" s="110"/>
      <c r="D85" s="110"/>
      <c r="E85" s="110"/>
      <c r="F85" s="110"/>
      <c r="G85" s="110"/>
      <c r="H85" s="110"/>
      <c r="I85" s="110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12" customFormat="1" ht="14.25">
      <c r="A86" s="42" t="s">
        <v>20</v>
      </c>
      <c r="B86" s="110" t="s">
        <v>22</v>
      </c>
      <c r="C86" s="110"/>
      <c r="D86" s="110"/>
      <c r="E86" s="110"/>
      <c r="F86" s="110"/>
      <c r="G86" s="110"/>
      <c r="H86" s="110"/>
      <c r="I86" s="110"/>
      <c r="J86" s="2"/>
      <c r="K86" s="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12" customFormat="1" ht="14.25">
      <c r="A87" s="42" t="s">
        <v>20</v>
      </c>
      <c r="B87" s="110" t="s">
        <v>28</v>
      </c>
      <c r="C87" s="110"/>
      <c r="D87" s="110"/>
      <c r="E87" s="110"/>
      <c r="F87" s="110"/>
      <c r="G87" s="110"/>
      <c r="H87" s="110"/>
      <c r="I87" s="110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12" customFormat="1" ht="14.25">
      <c r="A88" s="42" t="s">
        <v>20</v>
      </c>
      <c r="B88" s="110" t="s">
        <v>23</v>
      </c>
      <c r="C88" s="110"/>
      <c r="D88" s="110"/>
      <c r="E88" s="110"/>
      <c r="F88" s="110"/>
      <c r="G88" s="110"/>
      <c r="H88" s="110"/>
      <c r="I88" s="110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9" ht="14.25">
      <c r="A89" s="43" t="s">
        <v>20</v>
      </c>
      <c r="B89" s="116" t="s">
        <v>41</v>
      </c>
      <c r="C89" s="116"/>
      <c r="D89" s="116"/>
      <c r="E89" s="116"/>
      <c r="F89" s="116"/>
      <c r="G89" s="116"/>
      <c r="H89" s="116"/>
      <c r="I89" s="116"/>
    </row>
    <row r="90" spans="1:9" ht="14.25">
      <c r="A90" s="43" t="s">
        <v>20</v>
      </c>
      <c r="B90" s="116" t="s">
        <v>105</v>
      </c>
      <c r="C90" s="116"/>
      <c r="D90" s="116"/>
      <c r="E90" s="116"/>
      <c r="F90" s="116"/>
      <c r="G90" s="116"/>
      <c r="H90" s="116"/>
      <c r="I90" s="116"/>
    </row>
    <row r="91" spans="1:9" ht="14.25">
      <c r="A91" s="43" t="s">
        <v>20</v>
      </c>
      <c r="B91" s="116" t="s">
        <v>29</v>
      </c>
      <c r="C91" s="116"/>
      <c r="D91" s="116"/>
      <c r="E91" s="116"/>
      <c r="F91" s="116"/>
      <c r="G91" s="116"/>
      <c r="H91" s="116"/>
      <c r="I91" s="116"/>
    </row>
    <row r="92" spans="1:9" ht="14.25">
      <c r="A92" s="43" t="s">
        <v>20</v>
      </c>
      <c r="B92" s="116" t="s">
        <v>30</v>
      </c>
      <c r="C92" s="116"/>
      <c r="D92" s="116"/>
      <c r="E92" s="116"/>
      <c r="F92" s="116"/>
      <c r="G92" s="116"/>
      <c r="H92" s="116"/>
      <c r="I92" s="116"/>
    </row>
    <row r="93" spans="1:9" ht="14.25">
      <c r="A93" s="43" t="s">
        <v>20</v>
      </c>
      <c r="B93" s="116" t="s">
        <v>99</v>
      </c>
      <c r="C93" s="116"/>
      <c r="D93" s="116"/>
      <c r="E93" s="116"/>
      <c r="F93" s="116"/>
      <c r="G93" s="116"/>
      <c r="H93" s="116"/>
      <c r="I93" s="116"/>
    </row>
    <row r="94" spans="1:9" ht="14.25">
      <c r="A94" s="43" t="s">
        <v>20</v>
      </c>
      <c r="B94" s="116" t="s">
        <v>100</v>
      </c>
      <c r="C94" s="116"/>
      <c r="D94" s="116"/>
      <c r="E94" s="116"/>
      <c r="F94" s="116"/>
      <c r="G94" s="116"/>
      <c r="H94" s="116"/>
      <c r="I94" s="116"/>
    </row>
    <row r="95" spans="1:9" ht="14.25">
      <c r="A95" s="45"/>
      <c r="B95" s="111" t="s">
        <v>24</v>
      </c>
      <c r="C95" s="111"/>
      <c r="D95" s="45"/>
      <c r="E95" s="46"/>
      <c r="F95" s="46"/>
      <c r="G95" s="47"/>
      <c r="H95" s="46"/>
      <c r="I95" s="44" t="s">
        <v>25</v>
      </c>
    </row>
    <row r="96" spans="1:9" ht="14.25">
      <c r="A96" s="45"/>
      <c r="B96" s="44"/>
      <c r="C96" s="45"/>
      <c r="D96" s="45"/>
      <c r="E96" s="46"/>
      <c r="F96" s="46"/>
      <c r="G96" s="47"/>
      <c r="H96" s="46"/>
      <c r="I96" s="44"/>
    </row>
    <row r="97" spans="2:9" ht="14.25">
      <c r="B97" s="112" t="s">
        <v>183</v>
      </c>
      <c r="C97" s="112"/>
      <c r="D97" s="112"/>
      <c r="I97" s="2" t="s">
        <v>184</v>
      </c>
    </row>
    <row r="98" spans="1:9" ht="14.25">
      <c r="A98" s="114" t="s">
        <v>53</v>
      </c>
      <c r="B98" s="115"/>
      <c r="C98" s="84" t="s">
        <v>119</v>
      </c>
      <c r="D98" s="84" t="s">
        <v>120</v>
      </c>
      <c r="E98" s="84" t="s">
        <v>121</v>
      </c>
      <c r="F98" s="84" t="s">
        <v>122</v>
      </c>
      <c r="G98" s="84"/>
      <c r="H98" s="84"/>
      <c r="I98" s="85" t="s">
        <v>118</v>
      </c>
    </row>
    <row r="99" spans="1:17" s="9" customFormat="1" ht="14.25">
      <c r="A99" s="86">
        <v>1</v>
      </c>
      <c r="B99" s="87" t="s">
        <v>91</v>
      </c>
      <c r="C99" s="86">
        <v>1</v>
      </c>
      <c r="D99" s="49" t="s">
        <v>92</v>
      </c>
      <c r="E99" s="49">
        <v>480</v>
      </c>
      <c r="F99" s="49">
        <f>E99*C99</f>
        <v>480</v>
      </c>
      <c r="G99" s="49"/>
      <c r="H99" s="49"/>
      <c r="I99" s="87" t="s">
        <v>171</v>
      </c>
      <c r="J99" s="88"/>
      <c r="K99" s="5"/>
      <c r="L99" s="5"/>
      <c r="M99" s="5"/>
      <c r="N99" s="5"/>
      <c r="O99" s="5"/>
      <c r="P99" s="5"/>
      <c r="Q99" s="5"/>
    </row>
    <row r="100" spans="1:17" s="9" customFormat="1" ht="25.5">
      <c r="A100" s="86">
        <v>2</v>
      </c>
      <c r="B100" s="87" t="s">
        <v>159</v>
      </c>
      <c r="C100" s="86">
        <f>15*4</f>
        <v>60</v>
      </c>
      <c r="D100" s="49" t="s">
        <v>54</v>
      </c>
      <c r="E100" s="49">
        <v>18</v>
      </c>
      <c r="F100" s="49">
        <f aca="true" t="shared" si="4" ref="F100:F107">E100*C100</f>
        <v>1080</v>
      </c>
      <c r="G100" s="49"/>
      <c r="H100" s="49"/>
      <c r="I100" s="109" t="s">
        <v>130</v>
      </c>
      <c r="J100" s="88"/>
      <c r="K100" s="5"/>
      <c r="L100" s="5"/>
      <c r="M100" s="5"/>
      <c r="N100" s="5"/>
      <c r="O100" s="5"/>
      <c r="P100" s="5"/>
      <c r="Q100" s="5"/>
    </row>
    <row r="101" spans="1:9" ht="14.25">
      <c r="A101" s="86">
        <v>3</v>
      </c>
      <c r="B101" s="52" t="s">
        <v>72</v>
      </c>
      <c r="C101" s="27">
        <v>47</v>
      </c>
      <c r="D101" s="49" t="s">
        <v>26</v>
      </c>
      <c r="E101" s="49">
        <v>120</v>
      </c>
      <c r="F101" s="49">
        <f t="shared" si="4"/>
        <v>5640</v>
      </c>
      <c r="G101" s="49"/>
      <c r="H101" s="49"/>
      <c r="I101" s="89" t="s">
        <v>131</v>
      </c>
    </row>
    <row r="102" spans="1:9" ht="14.25">
      <c r="A102" s="86">
        <v>3</v>
      </c>
      <c r="B102" s="52" t="s">
        <v>181</v>
      </c>
      <c r="C102" s="27">
        <f>3.3*2.8</f>
        <v>9.239999999999998</v>
      </c>
      <c r="D102" s="49" t="s">
        <v>26</v>
      </c>
      <c r="E102" s="49">
        <v>280</v>
      </c>
      <c r="F102" s="49">
        <f>E102*C102</f>
        <v>2587.1999999999994</v>
      </c>
      <c r="G102" s="49"/>
      <c r="H102" s="49"/>
      <c r="I102" s="89" t="s">
        <v>131</v>
      </c>
    </row>
    <row r="103" spans="1:9" ht="14.25">
      <c r="A103" s="86">
        <v>4</v>
      </c>
      <c r="B103" s="52" t="s">
        <v>160</v>
      </c>
      <c r="C103" s="27">
        <v>20</v>
      </c>
      <c r="D103" s="49" t="s">
        <v>26</v>
      </c>
      <c r="E103" s="49">
        <v>260</v>
      </c>
      <c r="F103" s="49">
        <f t="shared" si="4"/>
        <v>5200</v>
      </c>
      <c r="G103" s="49"/>
      <c r="H103" s="49"/>
      <c r="I103" s="89" t="s">
        <v>131</v>
      </c>
    </row>
    <row r="104" spans="1:9" ht="14.25">
      <c r="A104" s="86">
        <v>5</v>
      </c>
      <c r="B104" s="52" t="s">
        <v>161</v>
      </c>
      <c r="C104" s="49">
        <v>11</v>
      </c>
      <c r="D104" s="49" t="s">
        <v>26</v>
      </c>
      <c r="E104" s="49">
        <v>260</v>
      </c>
      <c r="F104" s="49">
        <f t="shared" si="4"/>
        <v>2860</v>
      </c>
      <c r="G104" s="49"/>
      <c r="H104" s="49"/>
      <c r="I104" s="89" t="s">
        <v>131</v>
      </c>
    </row>
    <row r="105" spans="1:9" ht="14.25">
      <c r="A105" s="86">
        <v>6</v>
      </c>
      <c r="B105" s="52" t="s">
        <v>162</v>
      </c>
      <c r="C105" s="49">
        <v>8.5</v>
      </c>
      <c r="D105" s="49" t="s">
        <v>26</v>
      </c>
      <c r="E105" s="49">
        <v>260</v>
      </c>
      <c r="F105" s="49">
        <f t="shared" si="4"/>
        <v>2210</v>
      </c>
      <c r="G105" s="49"/>
      <c r="H105" s="49"/>
      <c r="I105" s="89" t="s">
        <v>131</v>
      </c>
    </row>
    <row r="106" spans="1:9" ht="14.25">
      <c r="A106" s="86">
        <v>7</v>
      </c>
      <c r="B106" s="52" t="s">
        <v>163</v>
      </c>
      <c r="C106" s="49">
        <v>12</v>
      </c>
      <c r="D106" s="49" t="s">
        <v>26</v>
      </c>
      <c r="E106" s="49">
        <v>260</v>
      </c>
      <c r="F106" s="49">
        <f t="shared" si="4"/>
        <v>3120</v>
      </c>
      <c r="G106" s="49"/>
      <c r="H106" s="49"/>
      <c r="I106" s="89" t="s">
        <v>131</v>
      </c>
    </row>
    <row r="107" spans="1:9" ht="14.25">
      <c r="A107" s="86">
        <v>8</v>
      </c>
      <c r="B107" s="52" t="s">
        <v>172</v>
      </c>
      <c r="C107" s="49">
        <v>100</v>
      </c>
      <c r="D107" s="49" t="s">
        <v>74</v>
      </c>
      <c r="E107" s="49">
        <v>15</v>
      </c>
      <c r="F107" s="49">
        <f t="shared" si="4"/>
        <v>1500</v>
      </c>
      <c r="G107" s="49"/>
      <c r="H107" s="49"/>
      <c r="I107" s="89" t="s">
        <v>173</v>
      </c>
    </row>
    <row r="108" spans="1:9" ht="14.25">
      <c r="A108" s="86">
        <v>9</v>
      </c>
      <c r="B108" s="52" t="s">
        <v>141</v>
      </c>
      <c r="C108" s="49">
        <f>7.7*1.1</f>
        <v>8.47</v>
      </c>
      <c r="D108" s="49" t="s">
        <v>26</v>
      </c>
      <c r="E108" s="49">
        <v>85</v>
      </c>
      <c r="F108" s="49">
        <f>C108*E108</f>
        <v>719.95</v>
      </c>
      <c r="G108" s="49"/>
      <c r="H108" s="49"/>
      <c r="I108" s="89" t="s">
        <v>131</v>
      </c>
    </row>
    <row r="109" spans="1:9" ht="14.25">
      <c r="A109" s="86">
        <v>10</v>
      </c>
      <c r="B109" s="52" t="s">
        <v>142</v>
      </c>
      <c r="C109" s="49">
        <f>5.3*1.1</f>
        <v>5.83</v>
      </c>
      <c r="D109" s="49" t="s">
        <v>26</v>
      </c>
      <c r="E109" s="49">
        <v>85</v>
      </c>
      <c r="F109" s="49">
        <f>C109*E109</f>
        <v>495.55</v>
      </c>
      <c r="G109" s="49"/>
      <c r="H109" s="49"/>
      <c r="I109" s="89" t="s">
        <v>131</v>
      </c>
    </row>
    <row r="110" spans="1:9" ht="14.25">
      <c r="A110" s="86">
        <v>11</v>
      </c>
      <c r="B110" s="52" t="s">
        <v>143</v>
      </c>
      <c r="C110" s="49">
        <f>4.1*1.1</f>
        <v>4.51</v>
      </c>
      <c r="D110" s="49" t="s">
        <v>26</v>
      </c>
      <c r="E110" s="49">
        <v>85</v>
      </c>
      <c r="F110" s="49">
        <f>C110*E110</f>
        <v>383.34999999999997</v>
      </c>
      <c r="G110" s="49"/>
      <c r="H110" s="49"/>
      <c r="I110" s="89" t="s">
        <v>131</v>
      </c>
    </row>
    <row r="111" spans="1:9" ht="14.25">
      <c r="A111" s="86">
        <v>12</v>
      </c>
      <c r="B111" s="52" t="s">
        <v>55</v>
      </c>
      <c r="C111" s="49">
        <v>15.8</v>
      </c>
      <c r="D111" s="49" t="s">
        <v>26</v>
      </c>
      <c r="E111" s="49">
        <v>30</v>
      </c>
      <c r="F111" s="49">
        <f aca="true" t="shared" si="5" ref="F111:F117">C111*E111</f>
        <v>474</v>
      </c>
      <c r="G111" s="49"/>
      <c r="H111" s="49"/>
      <c r="I111" s="89" t="s">
        <v>131</v>
      </c>
    </row>
    <row r="112" spans="1:9" ht="14.25">
      <c r="A112" s="86">
        <v>13</v>
      </c>
      <c r="B112" s="52" t="s">
        <v>56</v>
      </c>
      <c r="C112" s="27">
        <v>7.7</v>
      </c>
      <c r="D112" s="49" t="s">
        <v>26</v>
      </c>
      <c r="E112" s="49">
        <v>60</v>
      </c>
      <c r="F112" s="49">
        <f>C112*E112</f>
        <v>462</v>
      </c>
      <c r="G112" s="49"/>
      <c r="H112" s="49"/>
      <c r="I112" s="89" t="s">
        <v>131</v>
      </c>
    </row>
    <row r="113" spans="1:9" ht="14.25">
      <c r="A113" s="86">
        <v>14</v>
      </c>
      <c r="B113" s="52" t="s">
        <v>57</v>
      </c>
      <c r="C113" s="27">
        <f>12.3*2.5</f>
        <v>30.75</v>
      </c>
      <c r="D113" s="49" t="s">
        <v>26</v>
      </c>
      <c r="E113" s="49">
        <v>60</v>
      </c>
      <c r="F113" s="49">
        <f t="shared" si="5"/>
        <v>1845</v>
      </c>
      <c r="G113" s="49"/>
      <c r="H113" s="49"/>
      <c r="I113" s="89" t="s">
        <v>131</v>
      </c>
    </row>
    <row r="114" spans="1:9" ht="14.25">
      <c r="A114" s="86">
        <v>15</v>
      </c>
      <c r="B114" s="52" t="s">
        <v>58</v>
      </c>
      <c r="C114" s="49">
        <v>5.3</v>
      </c>
      <c r="D114" s="49" t="s">
        <v>26</v>
      </c>
      <c r="E114" s="49">
        <v>60</v>
      </c>
      <c r="F114" s="49">
        <f t="shared" si="5"/>
        <v>318</v>
      </c>
      <c r="G114" s="49"/>
      <c r="H114" s="49"/>
      <c r="I114" s="89" t="s">
        <v>131</v>
      </c>
    </row>
    <row r="115" spans="1:9" ht="14.25">
      <c r="A115" s="86">
        <v>16</v>
      </c>
      <c r="B115" s="52" t="s">
        <v>59</v>
      </c>
      <c r="C115" s="49">
        <f>9.3*2.5</f>
        <v>23.25</v>
      </c>
      <c r="D115" s="49" t="s">
        <v>26</v>
      </c>
      <c r="E115" s="49">
        <v>60</v>
      </c>
      <c r="F115" s="49">
        <f t="shared" si="5"/>
        <v>1395</v>
      </c>
      <c r="G115" s="49"/>
      <c r="H115" s="49"/>
      <c r="I115" s="89" t="s">
        <v>131</v>
      </c>
    </row>
    <row r="116" spans="1:9" ht="14.25">
      <c r="A116" s="86">
        <v>17</v>
      </c>
      <c r="B116" s="52" t="s">
        <v>164</v>
      </c>
      <c r="C116" s="49">
        <v>4.1</v>
      </c>
      <c r="D116" s="49" t="s">
        <v>26</v>
      </c>
      <c r="E116" s="49">
        <v>60</v>
      </c>
      <c r="F116" s="49">
        <f t="shared" si="5"/>
        <v>245.99999999999997</v>
      </c>
      <c r="G116" s="49"/>
      <c r="H116" s="49"/>
      <c r="I116" s="89" t="s">
        <v>131</v>
      </c>
    </row>
    <row r="117" spans="1:9" ht="14.25">
      <c r="A117" s="86">
        <v>18</v>
      </c>
      <c r="B117" s="52" t="s">
        <v>165</v>
      </c>
      <c r="C117" s="49">
        <f>10.4*2.5</f>
        <v>26</v>
      </c>
      <c r="D117" s="49" t="s">
        <v>26</v>
      </c>
      <c r="E117" s="49">
        <v>60</v>
      </c>
      <c r="F117" s="49">
        <f t="shared" si="5"/>
        <v>1560</v>
      </c>
      <c r="G117" s="49"/>
      <c r="H117" s="49"/>
      <c r="I117" s="89" t="s">
        <v>131</v>
      </c>
    </row>
    <row r="118" spans="1:9" ht="14.25">
      <c r="A118" s="86">
        <v>19</v>
      </c>
      <c r="B118" s="101" t="s">
        <v>73</v>
      </c>
      <c r="C118" s="102">
        <v>4.9</v>
      </c>
      <c r="D118" s="102" t="s">
        <v>74</v>
      </c>
      <c r="E118" s="102">
        <v>600</v>
      </c>
      <c r="F118" s="102">
        <f aca="true" t="shared" si="6" ref="F118:F127">C118*E118</f>
        <v>2940</v>
      </c>
      <c r="G118" s="102"/>
      <c r="H118" s="102"/>
      <c r="I118" s="108" t="s">
        <v>131</v>
      </c>
    </row>
    <row r="119" spans="1:9" ht="14.25">
      <c r="A119" s="86">
        <v>20</v>
      </c>
      <c r="B119" s="101" t="s">
        <v>75</v>
      </c>
      <c r="C119" s="102">
        <v>2.8</v>
      </c>
      <c r="D119" s="102" t="s">
        <v>74</v>
      </c>
      <c r="E119" s="102">
        <v>400</v>
      </c>
      <c r="F119" s="102">
        <f t="shared" si="6"/>
        <v>1120</v>
      </c>
      <c r="G119" s="102"/>
      <c r="H119" s="102"/>
      <c r="I119" s="108" t="s">
        <v>131</v>
      </c>
    </row>
    <row r="120" spans="1:9" ht="14.25">
      <c r="A120" s="86">
        <v>21</v>
      </c>
      <c r="B120" s="101" t="s">
        <v>76</v>
      </c>
      <c r="C120" s="102">
        <v>4.9</v>
      </c>
      <c r="D120" s="102" t="s">
        <v>74</v>
      </c>
      <c r="E120" s="102">
        <v>380</v>
      </c>
      <c r="F120" s="102">
        <f t="shared" si="6"/>
        <v>1862.0000000000002</v>
      </c>
      <c r="G120" s="102"/>
      <c r="H120" s="102"/>
      <c r="I120" s="108" t="s">
        <v>131</v>
      </c>
    </row>
    <row r="121" spans="1:9" ht="14.25">
      <c r="A121" s="86">
        <v>22</v>
      </c>
      <c r="B121" s="52" t="s">
        <v>167</v>
      </c>
      <c r="C121" s="49">
        <v>3</v>
      </c>
      <c r="D121" s="90" t="s">
        <v>60</v>
      </c>
      <c r="E121" s="90">
        <v>1200</v>
      </c>
      <c r="F121" s="49">
        <f t="shared" si="6"/>
        <v>3600</v>
      </c>
      <c r="G121" s="90"/>
      <c r="H121" s="49"/>
      <c r="I121" s="89" t="s">
        <v>131</v>
      </c>
    </row>
    <row r="122" spans="1:9" ht="14.25">
      <c r="A122" s="86">
        <v>23</v>
      </c>
      <c r="B122" s="52" t="s">
        <v>166</v>
      </c>
      <c r="C122" s="49">
        <v>2</v>
      </c>
      <c r="D122" s="90" t="s">
        <v>60</v>
      </c>
      <c r="E122" s="90">
        <v>860</v>
      </c>
      <c r="F122" s="49">
        <f>C122*E122</f>
        <v>1720</v>
      </c>
      <c r="G122" s="90"/>
      <c r="H122" s="49"/>
      <c r="I122" s="89" t="s">
        <v>131</v>
      </c>
    </row>
    <row r="123" spans="1:9" ht="25.5">
      <c r="A123" s="86">
        <v>24</v>
      </c>
      <c r="B123" s="91" t="s">
        <v>61</v>
      </c>
      <c r="C123" s="86">
        <v>3</v>
      </c>
      <c r="D123" s="49" t="s">
        <v>54</v>
      </c>
      <c r="E123" s="49">
        <v>80</v>
      </c>
      <c r="F123" s="49">
        <f t="shared" si="6"/>
        <v>240</v>
      </c>
      <c r="G123" s="49"/>
      <c r="H123" s="49"/>
      <c r="I123" s="89" t="s">
        <v>131</v>
      </c>
    </row>
    <row r="124" spans="1:9" ht="25.5">
      <c r="A124" s="86">
        <v>25</v>
      </c>
      <c r="B124" s="91" t="s">
        <v>123</v>
      </c>
      <c r="C124" s="86">
        <v>2</v>
      </c>
      <c r="D124" s="90" t="s">
        <v>60</v>
      </c>
      <c r="E124" s="49">
        <v>600</v>
      </c>
      <c r="F124" s="49">
        <f t="shared" si="6"/>
        <v>1200</v>
      </c>
      <c r="G124" s="49"/>
      <c r="H124" s="49"/>
      <c r="I124" s="89" t="s">
        <v>131</v>
      </c>
    </row>
    <row r="125" spans="1:9" ht="14.25">
      <c r="A125" s="86">
        <v>26</v>
      </c>
      <c r="B125" s="91" t="s">
        <v>138</v>
      </c>
      <c r="C125" s="86">
        <f>1.5*2</f>
        <v>3</v>
      </c>
      <c r="D125" s="49" t="s">
        <v>26</v>
      </c>
      <c r="E125" s="49">
        <v>380</v>
      </c>
      <c r="F125" s="49">
        <f t="shared" si="6"/>
        <v>1140</v>
      </c>
      <c r="G125" s="49"/>
      <c r="H125" s="49"/>
      <c r="I125" s="89" t="s">
        <v>131</v>
      </c>
    </row>
    <row r="126" spans="1:9" ht="25.5">
      <c r="A126" s="86">
        <v>27</v>
      </c>
      <c r="B126" s="91" t="s">
        <v>136</v>
      </c>
      <c r="C126" s="86">
        <v>13</v>
      </c>
      <c r="D126" s="49" t="s">
        <v>26</v>
      </c>
      <c r="E126" s="49">
        <v>280</v>
      </c>
      <c r="F126" s="49">
        <f t="shared" si="6"/>
        <v>3640</v>
      </c>
      <c r="G126" s="49"/>
      <c r="H126" s="49"/>
      <c r="I126" s="89" t="s">
        <v>131</v>
      </c>
    </row>
    <row r="127" spans="1:9" ht="25.5">
      <c r="A127" s="86">
        <v>28</v>
      </c>
      <c r="B127" s="91" t="s">
        <v>137</v>
      </c>
      <c r="C127" s="86">
        <f>1.8*2.4</f>
        <v>4.32</v>
      </c>
      <c r="D127" s="49" t="s">
        <v>26</v>
      </c>
      <c r="E127" s="49">
        <v>280</v>
      </c>
      <c r="F127" s="49">
        <f t="shared" si="6"/>
        <v>1209.6000000000001</v>
      </c>
      <c r="G127" s="49"/>
      <c r="H127" s="49"/>
      <c r="I127" s="89" t="s">
        <v>131</v>
      </c>
    </row>
    <row r="128" spans="1:9" ht="25.5">
      <c r="A128" s="86">
        <v>29</v>
      </c>
      <c r="B128" s="91" t="s">
        <v>137</v>
      </c>
      <c r="C128" s="86">
        <f>1.8*2.4</f>
        <v>4.32</v>
      </c>
      <c r="D128" s="49" t="s">
        <v>26</v>
      </c>
      <c r="E128" s="49">
        <v>280</v>
      </c>
      <c r="F128" s="49">
        <f>C128*E128</f>
        <v>1209.6000000000001</v>
      </c>
      <c r="G128" s="49"/>
      <c r="H128" s="49"/>
      <c r="I128" s="89" t="s">
        <v>131</v>
      </c>
    </row>
    <row r="129" spans="1:9" ht="25.5">
      <c r="A129" s="86">
        <v>30</v>
      </c>
      <c r="B129" s="91" t="s">
        <v>62</v>
      </c>
      <c r="C129" s="86">
        <v>1</v>
      </c>
      <c r="D129" s="49" t="s">
        <v>63</v>
      </c>
      <c r="E129" s="49">
        <v>320</v>
      </c>
      <c r="F129" s="49">
        <f aca="true" t="shared" si="7" ref="F129:F136">E129*C129</f>
        <v>320</v>
      </c>
      <c r="G129" s="49"/>
      <c r="H129" s="49"/>
      <c r="I129" s="89" t="s">
        <v>131</v>
      </c>
    </row>
    <row r="130" spans="1:9" ht="14.25">
      <c r="A130" s="86">
        <v>31</v>
      </c>
      <c r="B130" s="92" t="s">
        <v>64</v>
      </c>
      <c r="C130" s="86">
        <v>1</v>
      </c>
      <c r="D130" s="49" t="s">
        <v>63</v>
      </c>
      <c r="E130" s="49">
        <v>880</v>
      </c>
      <c r="F130" s="49">
        <f t="shared" si="7"/>
        <v>880</v>
      </c>
      <c r="G130" s="49"/>
      <c r="H130" s="49"/>
      <c r="I130" s="89" t="s">
        <v>131</v>
      </c>
    </row>
    <row r="131" spans="1:9" ht="14.25">
      <c r="A131" s="86">
        <v>32</v>
      </c>
      <c r="B131" s="92" t="s">
        <v>65</v>
      </c>
      <c r="C131" s="86">
        <v>1</v>
      </c>
      <c r="D131" s="49" t="s">
        <v>63</v>
      </c>
      <c r="E131" s="49">
        <v>480</v>
      </c>
      <c r="F131" s="49">
        <f>E131*C131</f>
        <v>480</v>
      </c>
      <c r="G131" s="49"/>
      <c r="H131" s="49"/>
      <c r="I131" s="89" t="s">
        <v>131</v>
      </c>
    </row>
    <row r="132" spans="1:71" s="9" customFormat="1" ht="14.25">
      <c r="A132" s="86">
        <v>33</v>
      </c>
      <c r="B132" s="87" t="s">
        <v>66</v>
      </c>
      <c r="C132" s="86">
        <v>2</v>
      </c>
      <c r="D132" s="49" t="s">
        <v>63</v>
      </c>
      <c r="E132" s="49">
        <v>1200</v>
      </c>
      <c r="F132" s="49">
        <f t="shared" si="7"/>
        <v>2400</v>
      </c>
      <c r="G132" s="49"/>
      <c r="H132" s="49"/>
      <c r="I132" s="89" t="s">
        <v>131</v>
      </c>
      <c r="J132" s="93"/>
      <c r="K132" s="93"/>
      <c r="L132" s="93"/>
      <c r="M132" s="93"/>
      <c r="N132" s="93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</row>
    <row r="133" spans="1:71" s="9" customFormat="1" ht="14.25">
      <c r="A133" s="86">
        <v>34</v>
      </c>
      <c r="B133" s="87" t="s">
        <v>67</v>
      </c>
      <c r="C133" s="86">
        <v>3</v>
      </c>
      <c r="D133" s="49" t="s">
        <v>63</v>
      </c>
      <c r="E133" s="49">
        <v>350</v>
      </c>
      <c r="F133" s="49">
        <f t="shared" si="7"/>
        <v>1050</v>
      </c>
      <c r="G133" s="49"/>
      <c r="H133" s="49"/>
      <c r="I133" s="89" t="s">
        <v>131</v>
      </c>
      <c r="J133" s="93"/>
      <c r="K133" s="93"/>
      <c r="L133" s="93"/>
      <c r="M133" s="93"/>
      <c r="N133" s="93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</row>
    <row r="134" spans="1:71" s="9" customFormat="1" ht="24">
      <c r="A134" s="86">
        <v>35</v>
      </c>
      <c r="B134" s="87" t="s">
        <v>68</v>
      </c>
      <c r="C134" s="86">
        <v>1</v>
      </c>
      <c r="D134" s="49" t="s">
        <v>69</v>
      </c>
      <c r="E134" s="49">
        <v>200</v>
      </c>
      <c r="F134" s="49">
        <f t="shared" si="7"/>
        <v>200</v>
      </c>
      <c r="G134" s="49"/>
      <c r="H134" s="49"/>
      <c r="I134" s="89" t="s">
        <v>131</v>
      </c>
      <c r="J134" s="93"/>
      <c r="K134" s="93"/>
      <c r="L134" s="93"/>
      <c r="M134" s="93"/>
      <c r="N134" s="93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</row>
    <row r="135" spans="1:9" ht="14.25">
      <c r="A135" s="86">
        <v>36</v>
      </c>
      <c r="B135" s="91" t="s">
        <v>139</v>
      </c>
      <c r="C135" s="86">
        <v>1</v>
      </c>
      <c r="D135" s="49" t="s">
        <v>63</v>
      </c>
      <c r="E135" s="49">
        <v>800</v>
      </c>
      <c r="F135" s="49">
        <f t="shared" si="7"/>
        <v>800</v>
      </c>
      <c r="G135" s="49"/>
      <c r="H135" s="49"/>
      <c r="I135" s="89" t="s">
        <v>131</v>
      </c>
    </row>
    <row r="136" spans="1:9" ht="14.25">
      <c r="A136" s="86">
        <v>37</v>
      </c>
      <c r="B136" s="91" t="s">
        <v>70</v>
      </c>
      <c r="C136" s="86">
        <v>2</v>
      </c>
      <c r="D136" s="49" t="s">
        <v>63</v>
      </c>
      <c r="E136" s="49">
        <v>380</v>
      </c>
      <c r="F136" s="49">
        <f t="shared" si="7"/>
        <v>760</v>
      </c>
      <c r="G136" s="49"/>
      <c r="H136" s="49"/>
      <c r="I136" s="89" t="s">
        <v>131</v>
      </c>
    </row>
    <row r="137" spans="1:9" ht="14.25">
      <c r="A137" s="86">
        <v>38</v>
      </c>
      <c r="B137" s="91" t="s">
        <v>168</v>
      </c>
      <c r="C137" s="86">
        <v>1</v>
      </c>
      <c r="D137" s="49" t="s">
        <v>69</v>
      </c>
      <c r="E137" s="49">
        <v>4200</v>
      </c>
      <c r="F137" s="49">
        <f>E137*C137</f>
        <v>4200</v>
      </c>
      <c r="G137" s="49"/>
      <c r="H137" s="49"/>
      <c r="I137" s="89" t="s">
        <v>131</v>
      </c>
    </row>
    <row r="138" spans="1:9" ht="14.25">
      <c r="A138" s="86">
        <v>39</v>
      </c>
      <c r="B138" s="91" t="s">
        <v>174</v>
      </c>
      <c r="C138" s="86">
        <v>1</v>
      </c>
      <c r="D138" s="49" t="s">
        <v>69</v>
      </c>
      <c r="E138" s="49">
        <v>1200</v>
      </c>
      <c r="F138" s="49">
        <f>E138*C138</f>
        <v>1200</v>
      </c>
      <c r="G138" s="49"/>
      <c r="H138" s="49"/>
      <c r="I138" s="89"/>
    </row>
    <row r="139" spans="1:9" ht="14.25">
      <c r="A139" s="86">
        <v>40</v>
      </c>
      <c r="B139" s="91" t="s">
        <v>132</v>
      </c>
      <c r="C139" s="86">
        <v>58</v>
      </c>
      <c r="D139" s="49" t="s">
        <v>26</v>
      </c>
      <c r="E139" s="49">
        <v>60</v>
      </c>
      <c r="F139" s="49">
        <f>C139*E139</f>
        <v>3480</v>
      </c>
      <c r="G139" s="49"/>
      <c r="H139" s="49"/>
      <c r="I139" s="89" t="s">
        <v>131</v>
      </c>
    </row>
    <row r="140" spans="1:9" ht="15.75">
      <c r="A140" s="94"/>
      <c r="B140" s="95" t="s">
        <v>71</v>
      </c>
      <c r="C140" s="94"/>
      <c r="D140" s="113"/>
      <c r="E140" s="113"/>
      <c r="F140" s="96">
        <f>SUM(F99:F139)</f>
        <v>68227.25</v>
      </c>
      <c r="G140" s="97"/>
      <c r="H140" s="97"/>
      <c r="I140" s="98"/>
    </row>
    <row r="141" spans="1:256" s="11" customFormat="1" ht="14.25">
      <c r="A141" s="38" t="s">
        <v>19</v>
      </c>
      <c r="B141" s="39"/>
      <c r="C141" s="38"/>
      <c r="D141" s="38"/>
      <c r="E141" s="40"/>
      <c r="F141" s="40"/>
      <c r="G141" s="41"/>
      <c r="H141" s="40"/>
      <c r="I141" s="39" t="s">
        <v>35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256" s="12" customFormat="1" ht="14.25">
      <c r="A142" s="42" t="s">
        <v>20</v>
      </c>
      <c r="B142" s="110" t="s">
        <v>169</v>
      </c>
      <c r="C142" s="110"/>
      <c r="D142" s="110"/>
      <c r="E142" s="110"/>
      <c r="F142" s="110"/>
      <c r="G142" s="110"/>
      <c r="H142" s="110"/>
      <c r="I142" s="110"/>
      <c r="J142" s="2"/>
      <c r="K142" s="2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12" customFormat="1" ht="14.25">
      <c r="A143" s="42" t="s">
        <v>20</v>
      </c>
      <c r="B143" s="110" t="s">
        <v>28</v>
      </c>
      <c r="C143" s="110"/>
      <c r="D143" s="110"/>
      <c r="E143" s="110"/>
      <c r="F143" s="110"/>
      <c r="G143" s="110"/>
      <c r="H143" s="110"/>
      <c r="I143" s="11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4.25">
      <c r="A144" s="69"/>
      <c r="B144" s="70"/>
      <c r="C144" s="57"/>
      <c r="D144" s="57"/>
      <c r="E144" s="57"/>
      <c r="F144" s="72"/>
      <c r="G144" s="73"/>
      <c r="H144" s="73"/>
      <c r="I144" s="71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</row>
  </sheetData>
  <mergeCells count="43">
    <mergeCell ref="A67:B67"/>
    <mergeCell ref="E5:F5"/>
    <mergeCell ref="C83:E83"/>
    <mergeCell ref="F83:H83"/>
    <mergeCell ref="C77:E77"/>
    <mergeCell ref="F78:H78"/>
    <mergeCell ref="C78:E78"/>
    <mergeCell ref="A1:I1"/>
    <mergeCell ref="A3:I3"/>
    <mergeCell ref="A4:I4"/>
    <mergeCell ref="A5:A6"/>
    <mergeCell ref="B5:B6"/>
    <mergeCell ref="A2:I2"/>
    <mergeCell ref="C5:C6"/>
    <mergeCell ref="D5:D6"/>
    <mergeCell ref="G5:H5"/>
    <mergeCell ref="I5:I6"/>
    <mergeCell ref="B86:I86"/>
    <mergeCell ref="A7:B7"/>
    <mergeCell ref="A46:B46"/>
    <mergeCell ref="A19:B19"/>
    <mergeCell ref="A35:B35"/>
    <mergeCell ref="A40:B40"/>
    <mergeCell ref="A25:B25"/>
    <mergeCell ref="A30:B30"/>
    <mergeCell ref="A62:B62"/>
    <mergeCell ref="A56:B56"/>
    <mergeCell ref="B94:I94"/>
    <mergeCell ref="B87:I87"/>
    <mergeCell ref="A71:B71"/>
    <mergeCell ref="B88:I88"/>
    <mergeCell ref="B89:I89"/>
    <mergeCell ref="B85:I85"/>
    <mergeCell ref="B90:I90"/>
    <mergeCell ref="B91:I91"/>
    <mergeCell ref="B92:I92"/>
    <mergeCell ref="B93:I93"/>
    <mergeCell ref="B142:I142"/>
    <mergeCell ref="B143:I143"/>
    <mergeCell ref="B95:C95"/>
    <mergeCell ref="B97:D97"/>
    <mergeCell ref="D140:E140"/>
    <mergeCell ref="A98:B98"/>
  </mergeCells>
  <printOptions/>
  <pageMargins left="0.7479166666666667" right="0.7479166666666667" top="0.89" bottom="0.9840277777777778" header="0.5118055555555556" footer="0.5118055555555556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2012-06-15T06:44:28Z</cp:lastPrinted>
  <dcterms:created xsi:type="dcterms:W3CDTF">2006-09-24T05:52:42Z</dcterms:created>
  <dcterms:modified xsi:type="dcterms:W3CDTF">2012-07-09T01:41:29Z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